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935" windowWidth="9375" windowHeight="4275" tabRatio="884" activeTab="0"/>
  </bookViews>
  <sheets>
    <sheet name="Relação Ruas" sheetId="1" r:id="rId1"/>
    <sheet name="GLOBAL" sheetId="2" r:id="rId2"/>
    <sheet name="CRONOGRAMA" sheetId="3" r:id="rId3"/>
    <sheet name="Composição Cascalho" sheetId="4" r:id="rId4"/>
  </sheets>
  <definedNames>
    <definedName name="_xlnm.Print_Area" localSheetId="2">'CRONOGRAMA'!$B$1:$M$32</definedName>
    <definedName name="_xlnm.Print_Area" localSheetId="1">'GLOBAL'!$B$2:$J$60</definedName>
    <definedName name="_xlnm.Print_Area" localSheetId="0">'Relação Ruas'!$A$2:$F$32</definedName>
  </definedNames>
  <calcPr fullCalcOnLoad="1" fullPrecision="0"/>
</workbook>
</file>

<file path=xl/sharedStrings.xml><?xml version="1.0" encoding="utf-8"?>
<sst xmlns="http://schemas.openxmlformats.org/spreadsheetml/2006/main" count="345" uniqueCount="181">
  <si>
    <t xml:space="preserve"> </t>
  </si>
  <si>
    <t>Item</t>
  </si>
  <si>
    <t>Discriminação</t>
  </si>
  <si>
    <t xml:space="preserve">Total </t>
  </si>
  <si>
    <t xml:space="preserve">   (R$)</t>
  </si>
  <si>
    <t xml:space="preserve">  (R$)</t>
  </si>
  <si>
    <t>Total do item.....................................................................................................................................................................</t>
  </si>
  <si>
    <t>2.1</t>
  </si>
  <si>
    <t xml:space="preserve">PAVIMENTAÇÃO </t>
  </si>
  <si>
    <t>1.1</t>
  </si>
  <si>
    <t>Quant.</t>
  </si>
  <si>
    <t>Un</t>
  </si>
  <si>
    <t>Valor total</t>
  </si>
  <si>
    <t>m²</t>
  </si>
  <si>
    <t>3.1</t>
  </si>
  <si>
    <t>m³</t>
  </si>
  <si>
    <t>4.1</t>
  </si>
  <si>
    <t>Código</t>
  </si>
  <si>
    <t>SINAPI</t>
  </si>
  <si>
    <t>Custo R$</t>
  </si>
  <si>
    <t>2.2</t>
  </si>
  <si>
    <t>Total do item.........................................................................................................................................................</t>
  </si>
  <si>
    <t>Execução do calçamento:</t>
  </si>
  <si>
    <t>Total do item...................................................................................................................................................</t>
  </si>
  <si>
    <t xml:space="preserve">Custo </t>
  </si>
  <si>
    <t>TERRAPLENAGEM</t>
  </si>
  <si>
    <t>TOTAL GERAL DA OBRA...............................................................................R$</t>
  </si>
  <si>
    <t>5.1</t>
  </si>
  <si>
    <t>73822/002   S.</t>
  </si>
  <si>
    <t>________________________________</t>
  </si>
  <si>
    <t>74209/001 S.</t>
  </si>
  <si>
    <t>74005/002 S.</t>
  </si>
  <si>
    <t>74154/001 S.</t>
  </si>
  <si>
    <r>
      <t xml:space="preserve">BDI considerado = </t>
    </r>
    <r>
      <rPr>
        <b/>
        <u val="single"/>
        <sz val="10"/>
        <rFont val="Comic Sans MS"/>
        <family val="4"/>
      </rPr>
      <t xml:space="preserve"> 24%</t>
    </r>
  </si>
  <si>
    <t>2.0</t>
  </si>
  <si>
    <t>2.3</t>
  </si>
  <si>
    <t>3.0</t>
  </si>
  <si>
    <t>DRENAGEM PLUVIAL</t>
  </si>
  <si>
    <t>Escavação das Valas</t>
  </si>
  <si>
    <t>4.0</t>
  </si>
  <si>
    <t>5.0</t>
  </si>
  <si>
    <t xml:space="preserve"> Discriminação</t>
  </si>
  <si>
    <t xml:space="preserve">Valores </t>
  </si>
  <si>
    <t>Peso</t>
  </si>
  <si>
    <t>1º Mês</t>
  </si>
  <si>
    <t>2º Mês</t>
  </si>
  <si>
    <t>3º Mês</t>
  </si>
  <si>
    <t>4º Mês</t>
  </si>
  <si>
    <t>(R$)</t>
  </si>
  <si>
    <t>%</t>
  </si>
  <si>
    <t>R$</t>
  </si>
  <si>
    <t>Peso %</t>
  </si>
  <si>
    <t>1.0</t>
  </si>
  <si>
    <t>Simples</t>
  </si>
  <si>
    <t>Acumulado</t>
  </si>
  <si>
    <t>RELAÇÃO</t>
  </si>
  <si>
    <t xml:space="preserve">N.º </t>
  </si>
  <si>
    <t>Nome da Rua</t>
  </si>
  <si>
    <t>R$ (total)</t>
  </si>
  <si>
    <t>Total Geral...................................</t>
  </si>
  <si>
    <t>Carline Joice Hackenhaar</t>
  </si>
  <si>
    <t>CREA/SC 090.319-0</t>
  </si>
  <si>
    <t>S = tabela SINAPI (sintética)</t>
  </si>
  <si>
    <t>I = tabela SINAPI (insumos)</t>
  </si>
  <si>
    <r>
      <t xml:space="preserve">Engenheira Civil - </t>
    </r>
    <r>
      <rPr>
        <b/>
        <sz val="10"/>
        <rFont val="Comic Sans MS"/>
        <family val="4"/>
      </rPr>
      <t>Amerios</t>
    </r>
    <r>
      <rPr>
        <sz val="10"/>
        <rFont val="Comic Sans MS"/>
        <family val="4"/>
      </rPr>
      <t xml:space="preserve">  </t>
    </r>
  </si>
  <si>
    <t xml:space="preserve"> - O BDI considerado foi de 24%</t>
  </si>
  <si>
    <t>Importante:</t>
  </si>
  <si>
    <t xml:space="preserve"> - A Amerios somente seguirá como referencia para a realização dos orçamentos a tabela do SINAPI solicitados pela CEF e Ministérios.</t>
  </si>
  <si>
    <t xml:space="preserve">Limpeza do Terreno </t>
  </si>
  <si>
    <t>Área Calçamento (m²)</t>
  </si>
  <si>
    <t>ORÇAMENTO GLOBAL</t>
  </si>
  <si>
    <t>3.2</t>
  </si>
  <si>
    <t>Tubulação (material e mão de obra)</t>
  </si>
  <si>
    <t>3.3</t>
  </si>
  <si>
    <t>3.4</t>
  </si>
  <si>
    <t>Unid.</t>
  </si>
  <si>
    <t>4.2</t>
  </si>
  <si>
    <t>4.3</t>
  </si>
  <si>
    <t xml:space="preserve">SINALIZAÇÃO </t>
  </si>
  <si>
    <t>Sinalização Vertical</t>
  </si>
  <si>
    <t>Placa de Sinalização viária Circular D=50 cm com suporte de Aço Galvanizado (D= 50 mm e H = 3 m), Inclusive Base de Concreto não estrutural</t>
  </si>
  <si>
    <t>91127 CH</t>
  </si>
  <si>
    <t>78785  CH</t>
  </si>
  <si>
    <t>76872 CH</t>
  </si>
  <si>
    <r>
      <t xml:space="preserve">Município : </t>
    </r>
    <r>
      <rPr>
        <b/>
        <sz val="10"/>
        <rFont val="Comic Sans MS"/>
        <family val="4"/>
      </rPr>
      <t>PALMITOS - SC</t>
    </r>
  </si>
  <si>
    <r>
      <t xml:space="preserve">Projeto : </t>
    </r>
    <r>
      <rPr>
        <b/>
        <sz val="10"/>
        <rFont val="Comic Sans MS"/>
        <family val="4"/>
      </rPr>
      <t xml:space="preserve"> Terraplenagem, Calçamento e sinalização </t>
    </r>
  </si>
  <si>
    <t xml:space="preserve">Tubo Concreto Simples, Classe - PS1, PB, DN 400 mm, p/ Águas Pluviais </t>
  </si>
  <si>
    <t>Assentamento de Tubos de Concreto para redes coletoras de águas Pluviais, DN 400 mm, com Junta rígida, Instalado em local com baixo nível de Interferências</t>
  </si>
  <si>
    <t>2.4</t>
  </si>
  <si>
    <t>7781 I.</t>
  </si>
  <si>
    <t>92809 S.</t>
  </si>
  <si>
    <t>74155/002 S.</t>
  </si>
  <si>
    <t>Limpeza Mecanizada de Terreno com remoção de Camada Vegetal, utilizando Motoniveladora</t>
  </si>
  <si>
    <t>Escavação, carga e transporte de Material de 1A categoria com trator sobre esteiras 347 HP e caçamba 6 m³, DMT 50 a 200 m</t>
  </si>
  <si>
    <t>Compactação Mecânica c/ controle do GC &gt;=95 % do PN (Areas) (c/ Motoniveladora 140 HP e Rolo Compressor Vibratório 80 HP)</t>
  </si>
  <si>
    <t>Escvação. Carga e Transporte de material de 1A Categoria com trator sobre esteiras 347 HP e caçamba 6 m³, DMT 50 a 200 m</t>
  </si>
  <si>
    <t>Escavação e transporte de material de 1A CAT DMT 50 m com trator sobre esteiras 347 HP com lamina e escarificador</t>
  </si>
  <si>
    <t>93367 S.</t>
  </si>
  <si>
    <t>Reaterro mecanizado de vala com Escavadeira Hidráulica, largura de 1,5 a 2,5 m, profundidade até 1,5 m, com solo de 1ª Categoria em locais com baixo nível de interferência</t>
  </si>
  <si>
    <t>Pavimentação em Pedra Irregular, c/ Rejunte de Pó de Pedra e Compactação, exclusive colchão e regularização do subleito</t>
  </si>
  <si>
    <t>Colchão em Argila, espessura de 15 cm, incluso transporte de DMT até 10 km, exclusive indenização da jazida</t>
  </si>
  <si>
    <t xml:space="preserve"> - O valor do material e mão de obra foi obtida através da tab. do SINAPI c/ Desoneração -  Setembro/2019</t>
  </si>
  <si>
    <r>
      <t xml:space="preserve"> - Cub referente mês de NOVEMBRO/2019 = </t>
    </r>
    <r>
      <rPr>
        <sz val="10.5"/>
        <color indexed="17"/>
        <rFont val="Comic Sans MS"/>
        <family val="4"/>
      </rPr>
      <t>R$ 1.917,81</t>
    </r>
  </si>
  <si>
    <t xml:space="preserve">CH = SINAPI Chapecó  </t>
  </si>
  <si>
    <r>
      <t xml:space="preserve">Local : </t>
    </r>
    <r>
      <rPr>
        <b/>
        <sz val="10"/>
        <rFont val="Comic Sans MS"/>
        <family val="4"/>
      </rPr>
      <t xml:space="preserve"> ACESSO AO PARQUE REMATES HAINZ POST</t>
    </r>
  </si>
  <si>
    <r>
      <t xml:space="preserve">Área = </t>
    </r>
    <r>
      <rPr>
        <b/>
        <u val="single"/>
        <sz val="10"/>
        <rFont val="Comic Sans MS"/>
        <family val="4"/>
      </rPr>
      <t>3.290,50 m²</t>
    </r>
  </si>
  <si>
    <t>Acesso ao Parque de Remates Hainz Post</t>
  </si>
  <si>
    <t>Maravilha (SC), 11 de Novembro de 2019.</t>
  </si>
  <si>
    <t>2.5</t>
  </si>
  <si>
    <t>98526 S.</t>
  </si>
  <si>
    <t>Remoção de Raizes remanescentes de tronco de árvores com diâmetro maior ou igual a 0,20 m e menor que 0,40 m</t>
  </si>
  <si>
    <t>3.5</t>
  </si>
  <si>
    <t>3.6</t>
  </si>
  <si>
    <t>3.7</t>
  </si>
  <si>
    <t>3.8</t>
  </si>
  <si>
    <t xml:space="preserve">Tubo Concreto Simples, Classe - PS1, PB, DN 600 mm, p/ Águas Pluviais </t>
  </si>
  <si>
    <t>Assentamento de Tubos de Concreto para redes coletoras de águas Pluviais, DN 600 mm, com Junta rígida, Instalado em local com baixo nível de Interferências</t>
  </si>
  <si>
    <t xml:space="preserve">Tubo Concreto Simples, Classe - PS1, PB, DN 1500 mm, p/ Águas Pluviais </t>
  </si>
  <si>
    <t>Assentamento de Tubos de Concreto para redes coletoras de águas Pluviais, DN 1500 mm, com Junta rígida, Instalado em local com baixo nível de Interferências</t>
  </si>
  <si>
    <t>7791 I.</t>
  </si>
  <si>
    <t>7758 I.</t>
  </si>
  <si>
    <t>92811 S.</t>
  </si>
  <si>
    <t>92819 S.</t>
  </si>
  <si>
    <t>m</t>
  </si>
  <si>
    <t>5.2</t>
  </si>
  <si>
    <t>91131 CH</t>
  </si>
  <si>
    <t>Palca de Sinalização viária Octogonal L= 25 cm, com suporte de Aço Galvanizado D= 50 mm e Altura = 3 m, inclusive base de concreto não estrutural</t>
  </si>
  <si>
    <t>6.0</t>
  </si>
  <si>
    <t>6.1</t>
  </si>
  <si>
    <t>COMPOSIÇÃO 01 - CASCALHAMENTO</t>
  </si>
  <si>
    <t>Composição - Cascalhamento de estradas considerando cascalho de cava, motoniveladora, rolo compactador, caminhões e caminhão pipa (m²)</t>
  </si>
  <si>
    <t>ÍTEM</t>
  </si>
  <si>
    <t>CÓDIGO</t>
  </si>
  <si>
    <t>REFERÊNCIA</t>
  </si>
  <si>
    <t>DATA BASE</t>
  </si>
  <si>
    <t>DESCRIÇÃO</t>
  </si>
  <si>
    <t>UNIDADE</t>
  </si>
  <si>
    <t>COEF.</t>
  </si>
  <si>
    <t>TOTAL</t>
  </si>
  <si>
    <t>4743 I</t>
  </si>
  <si>
    <t>Cascalho de Cava</t>
  </si>
  <si>
    <t>53849 S.</t>
  </si>
  <si>
    <t>Motoniveladora potência básica liquida, largura da lâmina 3,70 m - materiais na operação</t>
  </si>
  <si>
    <t>h</t>
  </si>
  <si>
    <t>5674 S.</t>
  </si>
  <si>
    <t>Rolo compactador vibratório de 1 cilindro liso de aço, potência 80 HP, peso operacional maximo 8,1 T, Impacto Dinâmico 16,15/9,5 T, Largura de trabalho 1,68 m</t>
  </si>
  <si>
    <t>5631 S.</t>
  </si>
  <si>
    <t xml:space="preserve">Escavadeira hidráulica sobre esteiras, caçamba 0,80 m³ </t>
  </si>
  <si>
    <t>89877 S.</t>
  </si>
  <si>
    <r>
      <t xml:space="preserve">Caminhão basculante 14 m³, com cavalo mecânico de capacidade máxima de tração combinado de 36000 kg, potência 286 CV, inclusive semireboque com caçamba metálica - </t>
    </r>
    <r>
      <rPr>
        <b/>
        <sz val="10"/>
        <color indexed="8"/>
        <rFont val="Calibri"/>
        <family val="2"/>
      </rPr>
      <t>01</t>
    </r>
  </si>
  <si>
    <r>
      <t xml:space="preserve">Caminhão basculante 14 m³, com cavalo mecânico de capacidade máxima de tração combinado de 36000 kg, potência 286 CV, inclusive semireboque com caçamba metálica - </t>
    </r>
    <r>
      <rPr>
        <b/>
        <sz val="10"/>
        <color indexed="8"/>
        <rFont val="Calibri"/>
        <family val="2"/>
      </rPr>
      <t>02</t>
    </r>
  </si>
  <si>
    <r>
      <t xml:space="preserve">Caminhão basculante 14 m³, com cavalo mecânico de capacidade máxima de tração combinado de 36000 kg, potência 286 CV, inclusive semireboque com caçamba metálica - </t>
    </r>
    <r>
      <rPr>
        <b/>
        <sz val="10"/>
        <color indexed="8"/>
        <rFont val="Calibri"/>
        <family val="2"/>
      </rPr>
      <t>03</t>
    </r>
  </si>
  <si>
    <t>5747 S.</t>
  </si>
  <si>
    <t>Caminhão pipa 6.000 L, peso bruto total 13.000 kg, distância entre eixos 4,80 m, potencia 189 CV, Inclusive tanque de aço para tansporte de água, capacidade de 6 m³ - materiais e operação</t>
  </si>
  <si>
    <t>∑ TOTAL</t>
  </si>
  <si>
    <t xml:space="preserve">Para a execução de </t>
  </si>
  <si>
    <t>de encascalhamento temos:</t>
  </si>
  <si>
    <t>Cascalho de Cava e = 4,5 cm</t>
  </si>
  <si>
    <t>Motoniveladora</t>
  </si>
  <si>
    <t>Rolo compactador</t>
  </si>
  <si>
    <t>Escavadeira Hidráulica</t>
  </si>
  <si>
    <r>
      <t xml:space="preserve">Caminhão basculante </t>
    </r>
    <r>
      <rPr>
        <b/>
        <sz val="11"/>
        <color indexed="8"/>
        <rFont val="Calibri"/>
        <family val="2"/>
      </rPr>
      <t>01</t>
    </r>
  </si>
  <si>
    <r>
      <t xml:space="preserve">Engenheira Civil - </t>
    </r>
    <r>
      <rPr>
        <b/>
        <sz val="10"/>
        <rFont val="Arial"/>
        <family val="2"/>
      </rPr>
      <t>Amerios</t>
    </r>
  </si>
  <si>
    <r>
      <t xml:space="preserve">Caminhão basculante </t>
    </r>
    <r>
      <rPr>
        <b/>
        <sz val="11"/>
        <color indexed="8"/>
        <rFont val="Calibri"/>
        <family val="2"/>
      </rPr>
      <t>02</t>
    </r>
  </si>
  <si>
    <r>
      <t xml:space="preserve">Caminhão basculante </t>
    </r>
    <r>
      <rPr>
        <b/>
        <sz val="11"/>
        <color indexed="8"/>
        <rFont val="Calibri"/>
        <family val="2"/>
      </rPr>
      <t>03</t>
    </r>
  </si>
  <si>
    <t>Caminhão Pipa</t>
  </si>
  <si>
    <r>
      <t xml:space="preserve">Logo para a execução de </t>
    </r>
    <r>
      <rPr>
        <b/>
        <sz val="11"/>
        <color indexed="8"/>
        <rFont val="Calibri"/>
        <family val="2"/>
      </rPr>
      <t>1,00 m²</t>
    </r>
    <r>
      <rPr>
        <sz val="10"/>
        <rFont val="Arial"/>
        <family val="2"/>
      </rPr>
      <t xml:space="preserve"> de pavimentação temos</t>
    </r>
  </si>
  <si>
    <t>Composição 01</t>
  </si>
  <si>
    <t>Cascalhamento do Estacionamento</t>
  </si>
  <si>
    <t>CASCALHAMENTO ESTACIONAMENTO</t>
  </si>
  <si>
    <t>VALOR SINAPI / Setembro - 2019</t>
  </si>
  <si>
    <t>Placa da obra  do convênio em chapa aço galvanizado (2,40 x 1,20 m )</t>
  </si>
  <si>
    <t>Remoção de Tubulação</t>
  </si>
  <si>
    <t>3.9</t>
  </si>
  <si>
    <t>1600401 D.</t>
  </si>
  <si>
    <t>Remoção de tubos de concreto em valas e bueiros - D = 400 mm</t>
  </si>
  <si>
    <t>D = SICRO - Abril/2019</t>
  </si>
  <si>
    <t>5502967 D.</t>
  </si>
  <si>
    <t>Escavação em material de 3ª categoria - resistencia a compressão acima de 110 Mpa - com escavadeira e rompedor hidráulico 1.700 kg</t>
  </si>
  <si>
    <t>PLACAS DE OBRA</t>
  </si>
  <si>
    <t>CRONOGRAMA GLOBAL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</si>
</sst>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.000"/>
    <numFmt numFmtId="185" formatCode="#,##0.0000"/>
    <numFmt numFmtId="186" formatCode="0.00;[Red]0.00"/>
    <numFmt numFmtId="187" formatCode="#,##0.00;[Red]#,##0.00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  <numFmt numFmtId="192" formatCode="0.000"/>
    <numFmt numFmtId="193" formatCode="0.00000"/>
    <numFmt numFmtId="194" formatCode="0.00\ &quot;m²&quot;"/>
    <numFmt numFmtId="195" formatCode="0.00\ &quot;m³&quot;"/>
    <numFmt numFmtId="196" formatCode="0.00\ &quot;h&quot;"/>
  </numFmts>
  <fonts count="7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8"/>
      <name val="Comic Sans MS"/>
      <family val="4"/>
    </font>
    <font>
      <i/>
      <sz val="10"/>
      <name val="Comic Sans MS"/>
      <family val="4"/>
    </font>
    <font>
      <sz val="7"/>
      <name val="Comic Sans MS"/>
      <family val="4"/>
    </font>
    <font>
      <sz val="10.5"/>
      <name val="Comic Sans MS"/>
      <family val="4"/>
    </font>
    <font>
      <b/>
      <u val="single"/>
      <sz val="14"/>
      <name val="Calibri"/>
      <family val="2"/>
    </font>
    <font>
      <b/>
      <u val="single"/>
      <sz val="11"/>
      <name val="Comic Sans MS"/>
      <family val="4"/>
    </font>
    <font>
      <sz val="11"/>
      <name val="Trebuchet MS"/>
      <family val="2"/>
    </font>
    <font>
      <sz val="10.5"/>
      <color indexed="17"/>
      <name val="Comic Sans MS"/>
      <family val="4"/>
    </font>
    <font>
      <b/>
      <sz val="20"/>
      <name val="Comic Sans MS"/>
      <family val="4"/>
    </font>
    <font>
      <b/>
      <sz val="11"/>
      <color indexed="8"/>
      <name val="Calibri"/>
      <family val="2"/>
    </font>
    <font>
      <b/>
      <u val="single"/>
      <sz val="22"/>
      <name val="Mistral"/>
      <family val="4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0"/>
      <name val="Arial"/>
      <family val="2"/>
    </font>
    <font>
      <sz val="10"/>
      <color indexed="10"/>
      <name val="Comic Sans MS"/>
      <family val="4"/>
    </font>
    <font>
      <sz val="8"/>
      <color indexed="10"/>
      <name val="Comic Sans MS"/>
      <family val="4"/>
    </font>
    <font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sz val="10"/>
      <color indexed="62"/>
      <name val="Comic Sans MS"/>
      <family val="4"/>
    </font>
    <font>
      <sz val="10"/>
      <color indexed="8"/>
      <name val="Calibri"/>
      <family val="2"/>
    </font>
    <font>
      <b/>
      <i/>
      <u val="single"/>
      <sz val="20"/>
      <name val="Calibri"/>
      <family val="2"/>
    </font>
    <font>
      <b/>
      <i/>
      <u val="single"/>
      <sz val="16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omic Sans MS"/>
      <family val="4"/>
    </font>
    <font>
      <sz val="8"/>
      <color rgb="FFFF0000"/>
      <name val="Comic Sans MS"/>
      <family val="4"/>
    </font>
    <font>
      <sz val="10"/>
      <color theme="3"/>
      <name val="Comic Sans MS"/>
      <family val="4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3" tint="0.79997998476028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61" fillId="21" borderId="5" applyNumberFormat="0" applyAlignment="0" applyProtection="0"/>
    <xf numFmtId="16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10" fontId="4" fillId="0" borderId="13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9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0" fontId="4" fillId="0" borderId="0" xfId="0" applyNumberFormat="1" applyFont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10" fontId="8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4" fontId="11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187" fontId="0" fillId="0" borderId="0" xfId="0" applyNumberFormat="1" applyAlignment="1">
      <alignment/>
    </xf>
    <xf numFmtId="187" fontId="0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87" fontId="4" fillId="0" borderId="0" xfId="0" applyNumberFormat="1" applyFont="1" applyAlignment="1">
      <alignment/>
    </xf>
    <xf numFmtId="187" fontId="4" fillId="0" borderId="0" xfId="0" applyNumberFormat="1" applyFont="1" applyFill="1" applyBorder="1" applyAlignment="1">
      <alignment/>
    </xf>
    <xf numFmtId="187" fontId="8" fillId="0" borderId="0" xfId="0" applyNumberFormat="1" applyFont="1" applyAlignment="1">
      <alignment/>
    </xf>
    <xf numFmtId="187" fontId="4" fillId="0" borderId="15" xfId="0" applyNumberFormat="1" applyFont="1" applyBorder="1" applyAlignment="1">
      <alignment/>
    </xf>
    <xf numFmtId="187" fontId="4" fillId="0" borderId="16" xfId="0" applyNumberFormat="1" applyFont="1" applyBorder="1" applyAlignment="1">
      <alignment/>
    </xf>
    <xf numFmtId="0" fontId="13" fillId="0" borderId="0" xfId="0" applyFont="1" applyAlignment="1">
      <alignment/>
    </xf>
    <xf numFmtId="4" fontId="12" fillId="0" borderId="0" xfId="0" applyNumberFormat="1" applyFont="1" applyBorder="1" applyAlignment="1">
      <alignment horizontal="center"/>
    </xf>
    <xf numFmtId="187" fontId="4" fillId="0" borderId="13" xfId="0" applyNumberFormat="1" applyFont="1" applyBorder="1" applyAlignment="1">
      <alignment/>
    </xf>
    <xf numFmtId="0" fontId="4" fillId="0" borderId="19" xfId="0" applyFont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10" fillId="0" borderId="12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10" fontId="8" fillId="0" borderId="0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/>
    </xf>
    <xf numFmtId="187" fontId="69" fillId="0" borderId="0" xfId="0" applyNumberFormat="1" applyFont="1" applyAlignment="1">
      <alignment/>
    </xf>
    <xf numFmtId="187" fontId="5" fillId="0" borderId="0" xfId="0" applyNumberFormat="1" applyFont="1" applyFill="1" applyBorder="1" applyAlignment="1">
      <alignment/>
    </xf>
    <xf numFmtId="187" fontId="4" fillId="0" borderId="10" xfId="0" applyNumberFormat="1" applyFont="1" applyBorder="1" applyAlignment="1">
      <alignment/>
    </xf>
    <xf numFmtId="187" fontId="4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" fontId="70" fillId="0" borderId="12" xfId="0" applyNumberFormat="1" applyFont="1" applyBorder="1" applyAlignment="1">
      <alignment/>
    </xf>
    <xf numFmtId="187" fontId="70" fillId="0" borderId="15" xfId="0" applyNumberFormat="1" applyFont="1" applyBorder="1" applyAlignment="1">
      <alignment/>
    </xf>
    <xf numFmtId="0" fontId="4" fillId="0" borderId="20" xfId="0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horizontal="center" vertical="center"/>
    </xf>
    <xf numFmtId="18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21" xfId="0" applyFont="1" applyBorder="1" applyAlignment="1">
      <alignment/>
    </xf>
    <xf numFmtId="0" fontId="8" fillId="8" borderId="22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187" fontId="8" fillId="8" borderId="10" xfId="0" applyNumberFormat="1" applyFont="1" applyFill="1" applyBorder="1" applyAlignment="1">
      <alignment horizontal="center"/>
    </xf>
    <xf numFmtId="0" fontId="8" fillId="8" borderId="23" xfId="0" applyFont="1" applyFill="1" applyBorder="1" applyAlignment="1">
      <alignment horizontal="center"/>
    </xf>
    <xf numFmtId="10" fontId="8" fillId="8" borderId="21" xfId="0" applyNumberFormat="1" applyFont="1" applyFill="1" applyBorder="1" applyAlignment="1">
      <alignment horizontal="center"/>
    </xf>
    <xf numFmtId="187" fontId="8" fillId="8" borderId="24" xfId="0" applyNumberFormat="1" applyFont="1" applyFill="1" applyBorder="1" applyAlignment="1">
      <alignment horizontal="center"/>
    </xf>
    <xf numFmtId="4" fontId="8" fillId="8" borderId="24" xfId="0" applyNumberFormat="1" applyFont="1" applyFill="1" applyBorder="1" applyAlignment="1">
      <alignment horizontal="center"/>
    </xf>
    <xf numFmtId="4" fontId="8" fillId="8" borderId="11" xfId="0" applyNumberFormat="1" applyFont="1" applyFill="1" applyBorder="1" applyAlignment="1">
      <alignment horizontal="center"/>
    </xf>
    <xf numFmtId="0" fontId="8" fillId="8" borderId="19" xfId="0" applyFont="1" applyFill="1" applyBorder="1" applyAlignment="1">
      <alignment horizontal="center"/>
    </xf>
    <xf numFmtId="0" fontId="8" fillId="8" borderId="16" xfId="0" applyFont="1" applyFill="1" applyBorder="1" applyAlignment="1">
      <alignment horizontal="center"/>
    </xf>
    <xf numFmtId="187" fontId="8" fillId="8" borderId="25" xfId="0" applyNumberFormat="1" applyFont="1" applyFill="1" applyBorder="1" applyAlignment="1">
      <alignment horizontal="center"/>
    </xf>
    <xf numFmtId="0" fontId="8" fillId="8" borderId="15" xfId="0" applyFont="1" applyFill="1" applyBorder="1" applyAlignment="1">
      <alignment/>
    </xf>
    <xf numFmtId="10" fontId="8" fillId="8" borderId="15" xfId="0" applyNumberFormat="1" applyFont="1" applyFill="1" applyBorder="1" applyAlignment="1">
      <alignment horizontal="center"/>
    </xf>
    <xf numFmtId="187" fontId="8" fillId="8" borderId="26" xfId="0" applyNumberFormat="1" applyFont="1" applyFill="1" applyBorder="1" applyAlignment="1">
      <alignment horizontal="center"/>
    </xf>
    <xf numFmtId="4" fontId="8" fillId="8" borderId="27" xfId="0" applyNumberFormat="1" applyFont="1" applyFill="1" applyBorder="1" applyAlignment="1">
      <alignment horizontal="center"/>
    </xf>
    <xf numFmtId="4" fontId="8" fillId="8" borderId="28" xfId="0" applyNumberFormat="1" applyFont="1" applyFill="1" applyBorder="1" applyAlignment="1">
      <alignment horizontal="center"/>
    </xf>
    <xf numFmtId="0" fontId="8" fillId="2" borderId="29" xfId="0" applyFont="1" applyFill="1" applyBorder="1" applyAlignment="1">
      <alignment/>
    </xf>
    <xf numFmtId="0" fontId="8" fillId="2" borderId="30" xfId="0" applyFont="1" applyFill="1" applyBorder="1" applyAlignment="1">
      <alignment/>
    </xf>
    <xf numFmtId="187" fontId="8" fillId="2" borderId="30" xfId="0" applyNumberFormat="1" applyFont="1" applyFill="1" applyBorder="1" applyAlignment="1">
      <alignment/>
    </xf>
    <xf numFmtId="0" fontId="8" fillId="2" borderId="31" xfId="0" applyFont="1" applyFill="1" applyBorder="1" applyAlignment="1">
      <alignment/>
    </xf>
    <xf numFmtId="10" fontId="8" fillId="2" borderId="30" xfId="0" applyNumberFormat="1" applyFont="1" applyFill="1" applyBorder="1" applyAlignment="1">
      <alignment horizontal="center"/>
    </xf>
    <xf numFmtId="187" fontId="4" fillId="2" borderId="30" xfId="0" applyNumberFormat="1" applyFont="1" applyFill="1" applyBorder="1" applyAlignment="1">
      <alignment/>
    </xf>
    <xf numFmtId="4" fontId="4" fillId="2" borderId="30" xfId="0" applyNumberFormat="1" applyFont="1" applyFill="1" applyBorder="1" applyAlignment="1">
      <alignment/>
    </xf>
    <xf numFmtId="4" fontId="14" fillId="2" borderId="3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20" xfId="0" applyFont="1" applyBorder="1" applyAlignment="1">
      <alignment/>
    </xf>
    <xf numFmtId="4" fontId="9" fillId="0" borderId="12" xfId="0" applyNumberFormat="1" applyFont="1" applyFill="1" applyBorder="1" applyAlignment="1">
      <alignment/>
    </xf>
    <xf numFmtId="10" fontId="8" fillId="0" borderId="10" xfId="0" applyNumberFormat="1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1" xfId="0" applyFont="1" applyBorder="1" applyAlignment="1">
      <alignment/>
    </xf>
    <xf numFmtId="187" fontId="8" fillId="0" borderId="21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71" fillId="0" borderId="12" xfId="0" applyNumberFormat="1" applyFont="1" applyBorder="1" applyAlignment="1">
      <alignment horizontal="center"/>
    </xf>
    <xf numFmtId="4" fontId="15" fillId="0" borderId="14" xfId="0" applyNumberFormat="1" applyFont="1" applyFill="1" applyBorder="1" applyAlignment="1">
      <alignment/>
    </xf>
    <xf numFmtId="0" fontId="0" fillId="0" borderId="0" xfId="49">
      <alignment/>
      <protection/>
    </xf>
    <xf numFmtId="0" fontId="4" fillId="0" borderId="0" xfId="49" applyFont="1">
      <alignment/>
      <protection/>
    </xf>
    <xf numFmtId="4" fontId="0" fillId="0" borderId="0" xfId="49" applyNumberFormat="1">
      <alignment/>
      <protection/>
    </xf>
    <xf numFmtId="10" fontId="0" fillId="0" borderId="0" xfId="49" applyNumberFormat="1">
      <alignment/>
      <protection/>
    </xf>
    <xf numFmtId="187" fontId="4" fillId="0" borderId="0" xfId="49" applyNumberFormat="1" applyFont="1">
      <alignment/>
      <protection/>
    </xf>
    <xf numFmtId="0" fontId="8" fillId="0" borderId="0" xfId="49" applyFont="1">
      <alignment/>
      <protection/>
    </xf>
    <xf numFmtId="4" fontId="8" fillId="0" borderId="0" xfId="49" applyNumberFormat="1" applyFont="1">
      <alignment/>
      <protection/>
    </xf>
    <xf numFmtId="10" fontId="8" fillId="0" borderId="0" xfId="49" applyNumberFormat="1" applyFont="1" applyAlignment="1">
      <alignment horizontal="center"/>
      <protection/>
    </xf>
    <xf numFmtId="187" fontId="8" fillId="0" borderId="0" xfId="49" applyNumberFormat="1" applyFont="1">
      <alignment/>
      <protection/>
    </xf>
    <xf numFmtId="4" fontId="4" fillId="0" borderId="0" xfId="49" applyNumberFormat="1" applyFont="1" applyBorder="1">
      <alignment/>
      <protection/>
    </xf>
    <xf numFmtId="4" fontId="4" fillId="0" borderId="0" xfId="49" applyNumberFormat="1" applyFont="1">
      <alignment/>
      <protection/>
    </xf>
    <xf numFmtId="187" fontId="0" fillId="0" borderId="0" xfId="49" applyNumberFormat="1">
      <alignment/>
      <protection/>
    </xf>
    <xf numFmtId="4" fontId="11" fillId="0" borderId="0" xfId="49" applyNumberFormat="1" applyFont="1" applyBorder="1">
      <alignment/>
      <protection/>
    </xf>
    <xf numFmtId="4" fontId="8" fillId="0" borderId="0" xfId="49" applyNumberFormat="1" applyFont="1" applyBorder="1">
      <alignment/>
      <protection/>
    </xf>
    <xf numFmtId="0" fontId="0" fillId="0" borderId="0" xfId="49" applyBorder="1">
      <alignment/>
      <protection/>
    </xf>
    <xf numFmtId="0" fontId="8" fillId="0" borderId="32" xfId="49" applyFont="1" applyBorder="1">
      <alignment/>
      <protection/>
    </xf>
    <xf numFmtId="0" fontId="4" fillId="0" borderId="32" xfId="49" applyFont="1" applyBorder="1">
      <alignment/>
      <protection/>
    </xf>
    <xf numFmtId="4" fontId="8" fillId="0" borderId="32" xfId="49" applyNumberFormat="1" applyFont="1" applyBorder="1">
      <alignment/>
      <protection/>
    </xf>
    <xf numFmtId="10" fontId="4" fillId="0" borderId="32" xfId="49" applyNumberFormat="1" applyFont="1" applyBorder="1">
      <alignment/>
      <protection/>
    </xf>
    <xf numFmtId="4" fontId="4" fillId="0" borderId="10" xfId="49" applyNumberFormat="1" applyFont="1" applyBorder="1">
      <alignment/>
      <protection/>
    </xf>
    <xf numFmtId="10" fontId="4" fillId="0" borderId="10" xfId="49" applyNumberFormat="1" applyFont="1" applyBorder="1">
      <alignment/>
      <protection/>
    </xf>
    <xf numFmtId="10" fontId="4" fillId="0" borderId="11" xfId="49" applyNumberFormat="1" applyFont="1" applyBorder="1">
      <alignment/>
      <protection/>
    </xf>
    <xf numFmtId="0" fontId="8" fillId="0" borderId="33" xfId="49" applyFont="1" applyBorder="1">
      <alignment/>
      <protection/>
    </xf>
    <xf numFmtId="0" fontId="4" fillId="0" borderId="33" xfId="49" applyFont="1" applyBorder="1">
      <alignment/>
      <protection/>
    </xf>
    <xf numFmtId="4" fontId="8" fillId="0" borderId="33" xfId="49" applyNumberFormat="1" applyFont="1" applyBorder="1">
      <alignment/>
      <protection/>
    </xf>
    <xf numFmtId="10" fontId="4" fillId="0" borderId="33" xfId="49" applyNumberFormat="1" applyFont="1" applyBorder="1">
      <alignment/>
      <protection/>
    </xf>
    <xf numFmtId="10" fontId="4" fillId="0" borderId="0" xfId="49" applyNumberFormat="1" applyFont="1" applyBorder="1">
      <alignment/>
      <protection/>
    </xf>
    <xf numFmtId="10" fontId="4" fillId="0" borderId="12" xfId="49" applyNumberFormat="1" applyFont="1" applyBorder="1">
      <alignment/>
      <protection/>
    </xf>
    <xf numFmtId="0" fontId="0" fillId="0" borderId="0" xfId="49" applyFill="1" applyBorder="1">
      <alignment/>
      <protection/>
    </xf>
    <xf numFmtId="4" fontId="4" fillId="0" borderId="33" xfId="49" applyNumberFormat="1" applyFont="1" applyBorder="1">
      <alignment/>
      <protection/>
    </xf>
    <xf numFmtId="0" fontId="4" fillId="0" borderId="33" xfId="49" applyFont="1" applyBorder="1" applyAlignment="1">
      <alignment horizontal="right"/>
      <protection/>
    </xf>
    <xf numFmtId="0" fontId="4" fillId="0" borderId="34" xfId="49" applyFont="1" applyBorder="1">
      <alignment/>
      <protection/>
    </xf>
    <xf numFmtId="4" fontId="4" fillId="0" borderId="34" xfId="49" applyNumberFormat="1" applyFont="1" applyBorder="1">
      <alignment/>
      <protection/>
    </xf>
    <xf numFmtId="10" fontId="4" fillId="0" borderId="34" xfId="49" applyNumberFormat="1" applyFont="1" applyBorder="1">
      <alignment/>
      <protection/>
    </xf>
    <xf numFmtId="4" fontId="4" fillId="0" borderId="13" xfId="49" applyNumberFormat="1" applyFont="1" applyBorder="1">
      <alignment/>
      <protection/>
    </xf>
    <xf numFmtId="10" fontId="4" fillId="0" borderId="13" xfId="49" applyNumberFormat="1" applyFont="1" applyBorder="1">
      <alignment/>
      <protection/>
    </xf>
    <xf numFmtId="10" fontId="4" fillId="0" borderId="14" xfId="49" applyNumberFormat="1" applyFont="1" applyBorder="1">
      <alignment/>
      <protection/>
    </xf>
    <xf numFmtId="0" fontId="4" fillId="0" borderId="0" xfId="49" applyFont="1" applyBorder="1">
      <alignment/>
      <protection/>
    </xf>
    <xf numFmtId="4" fontId="10" fillId="0" borderId="0" xfId="49" applyNumberFormat="1" applyFont="1" applyBorder="1">
      <alignment/>
      <protection/>
    </xf>
    <xf numFmtId="10" fontId="4" fillId="0" borderId="0" xfId="49" applyNumberFormat="1" applyFont="1">
      <alignment/>
      <protection/>
    </xf>
    <xf numFmtId="4" fontId="10" fillId="0" borderId="0" xfId="49" applyNumberFormat="1" applyFont="1">
      <alignment/>
      <protection/>
    </xf>
    <xf numFmtId="0" fontId="16" fillId="0" borderId="0" xfId="49" applyFont="1" applyBorder="1">
      <alignment/>
      <protection/>
    </xf>
    <xf numFmtId="0" fontId="42" fillId="0" borderId="0" xfId="49" applyFont="1" applyBorder="1">
      <alignment/>
      <protection/>
    </xf>
    <xf numFmtId="186" fontId="14" fillId="0" borderId="0" xfId="49" applyNumberFormat="1" applyFont="1" applyBorder="1">
      <alignment/>
      <protection/>
    </xf>
    <xf numFmtId="187" fontId="42" fillId="0" borderId="0" xfId="49" applyNumberFormat="1" applyFont="1" applyBorder="1">
      <alignment/>
      <protection/>
    </xf>
    <xf numFmtId="186" fontId="42" fillId="0" borderId="0" xfId="49" applyNumberFormat="1" applyFont="1" applyBorder="1">
      <alignment/>
      <protection/>
    </xf>
    <xf numFmtId="0" fontId="43" fillId="0" borderId="32" xfId="49" applyFont="1" applyFill="1" applyBorder="1" applyAlignment="1">
      <alignment horizontal="center"/>
      <protection/>
    </xf>
    <xf numFmtId="186" fontId="43" fillId="0" borderId="32" xfId="49" applyNumberFormat="1" applyFont="1" applyFill="1" applyBorder="1" applyAlignment="1">
      <alignment horizontal="center"/>
      <protection/>
    </xf>
    <xf numFmtId="187" fontId="43" fillId="0" borderId="32" xfId="49" applyNumberFormat="1" applyFont="1" applyFill="1" applyBorder="1" applyAlignment="1">
      <alignment horizontal="center"/>
      <protection/>
    </xf>
    <xf numFmtId="187" fontId="43" fillId="0" borderId="11" xfId="49" applyNumberFormat="1" applyFont="1" applyFill="1" applyBorder="1" applyAlignment="1">
      <alignment horizontal="center"/>
      <protection/>
    </xf>
    <xf numFmtId="0" fontId="42" fillId="0" borderId="33" xfId="49" applyFont="1" applyBorder="1" applyAlignment="1">
      <alignment horizontal="center"/>
      <protection/>
    </xf>
    <xf numFmtId="186" fontId="42" fillId="0" borderId="33" xfId="49" applyNumberFormat="1" applyFont="1" applyBorder="1" applyAlignment="1">
      <alignment horizontal="left"/>
      <protection/>
    </xf>
    <xf numFmtId="187" fontId="42" fillId="0" borderId="33" xfId="49" applyNumberFormat="1" applyFont="1" applyBorder="1" applyAlignment="1">
      <alignment horizontal="right"/>
      <protection/>
    </xf>
    <xf numFmtId="187" fontId="42" fillId="0" borderId="12" xfId="49" applyNumberFormat="1" applyFont="1" applyBorder="1" applyAlignment="1">
      <alignment horizontal="right"/>
      <protection/>
    </xf>
    <xf numFmtId="0" fontId="42" fillId="0" borderId="34" xfId="49" applyFont="1" applyBorder="1" applyAlignment="1">
      <alignment horizontal="center"/>
      <protection/>
    </xf>
    <xf numFmtId="186" fontId="42" fillId="0" borderId="34" xfId="49" applyNumberFormat="1" applyFont="1" applyBorder="1" applyAlignment="1">
      <alignment horizontal="left"/>
      <protection/>
    </xf>
    <xf numFmtId="187" fontId="42" fillId="0" borderId="34" xfId="49" applyNumberFormat="1" applyFont="1" applyBorder="1" applyAlignment="1">
      <alignment horizontal="right"/>
      <protection/>
    </xf>
    <xf numFmtId="187" fontId="42" fillId="0" borderId="14" xfId="49" applyNumberFormat="1" applyFont="1" applyBorder="1" applyAlignment="1">
      <alignment horizontal="right"/>
      <protection/>
    </xf>
    <xf numFmtId="187" fontId="0" fillId="0" borderId="0" xfId="49" applyNumberFormat="1" applyBorder="1">
      <alignment/>
      <protection/>
    </xf>
    <xf numFmtId="0" fontId="43" fillId="0" borderId="0" xfId="49" applyFont="1" applyBorder="1">
      <alignment/>
      <protection/>
    </xf>
    <xf numFmtId="186" fontId="44" fillId="0" borderId="0" xfId="49" applyNumberFormat="1" applyFont="1" applyBorder="1">
      <alignment/>
      <protection/>
    </xf>
    <xf numFmtId="187" fontId="44" fillId="0" borderId="0" xfId="49" applyNumberFormat="1" applyFont="1" applyBorder="1">
      <alignment/>
      <protection/>
    </xf>
    <xf numFmtId="0" fontId="44" fillId="0" borderId="0" xfId="49" applyFont="1">
      <alignment/>
      <protection/>
    </xf>
    <xf numFmtId="186" fontId="44" fillId="0" borderId="0" xfId="49" applyNumberFormat="1" applyFont="1">
      <alignment/>
      <protection/>
    </xf>
    <xf numFmtId="187" fontId="44" fillId="0" borderId="0" xfId="49" applyNumberFormat="1" applyFont="1">
      <alignment/>
      <protection/>
    </xf>
    <xf numFmtId="186" fontId="0" fillId="0" borderId="0" xfId="49" applyNumberFormat="1">
      <alignment/>
      <protection/>
    </xf>
    <xf numFmtId="0" fontId="8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49" applyNumberFormat="1" applyFont="1" applyAlignment="1">
      <alignment/>
      <protection/>
    </xf>
    <xf numFmtId="187" fontId="8" fillId="8" borderId="24" xfId="49" applyNumberFormat="1" applyFont="1" applyFill="1" applyBorder="1" applyAlignment="1">
      <alignment horizontal="center"/>
      <protection/>
    </xf>
    <xf numFmtId="0" fontId="8" fillId="8" borderId="24" xfId="49" applyFont="1" applyFill="1" applyBorder="1" applyAlignment="1">
      <alignment horizontal="center"/>
      <protection/>
    </xf>
    <xf numFmtId="4" fontId="8" fillId="8" borderId="35" xfId="49" applyNumberFormat="1" applyFont="1" applyFill="1" applyBorder="1" applyAlignment="1">
      <alignment horizontal="center"/>
      <protection/>
    </xf>
    <xf numFmtId="10" fontId="8" fillId="8" borderId="35" xfId="49" applyNumberFormat="1" applyFont="1" applyFill="1" applyBorder="1" applyAlignment="1">
      <alignment horizontal="center"/>
      <protection/>
    </xf>
    <xf numFmtId="4" fontId="8" fillId="8" borderId="36" xfId="49" applyNumberFormat="1" applyFont="1" applyFill="1" applyBorder="1" applyAlignment="1">
      <alignment horizontal="center"/>
      <protection/>
    </xf>
    <xf numFmtId="10" fontId="8" fillId="8" borderId="37" xfId="49" applyNumberFormat="1" applyFont="1" applyFill="1" applyBorder="1" applyAlignment="1">
      <alignment horizontal="center"/>
      <protection/>
    </xf>
    <xf numFmtId="4" fontId="8" fillId="8" borderId="38" xfId="49" applyNumberFormat="1" applyFont="1" applyFill="1" applyBorder="1">
      <alignment/>
      <protection/>
    </xf>
    <xf numFmtId="10" fontId="8" fillId="8" borderId="38" xfId="49" applyNumberFormat="1" applyFont="1" applyFill="1" applyBorder="1">
      <alignment/>
      <protection/>
    </xf>
    <xf numFmtId="4" fontId="8" fillId="8" borderId="29" xfId="49" applyNumberFormat="1" applyFont="1" applyFill="1" applyBorder="1">
      <alignment/>
      <protection/>
    </xf>
    <xf numFmtId="10" fontId="8" fillId="8" borderId="31" xfId="49" applyNumberFormat="1" applyFont="1" applyFill="1" applyBorder="1">
      <alignment/>
      <protection/>
    </xf>
    <xf numFmtId="0" fontId="43" fillId="8" borderId="32" xfId="49" applyFont="1" applyFill="1" applyBorder="1" applyAlignment="1">
      <alignment horizontal="center"/>
      <protection/>
    </xf>
    <xf numFmtId="186" fontId="43" fillId="8" borderId="32" xfId="49" applyNumberFormat="1" applyFont="1" applyFill="1" applyBorder="1" applyAlignment="1">
      <alignment horizontal="center"/>
      <protection/>
    </xf>
    <xf numFmtId="187" fontId="43" fillId="8" borderId="32" xfId="49" applyNumberFormat="1" applyFont="1" applyFill="1" applyBorder="1" applyAlignment="1">
      <alignment horizontal="center"/>
      <protection/>
    </xf>
    <xf numFmtId="0" fontId="43" fillId="8" borderId="39" xfId="49" applyFont="1" applyFill="1" applyBorder="1" applyAlignment="1">
      <alignment horizontal="center"/>
      <protection/>
    </xf>
    <xf numFmtId="186" fontId="43" fillId="8" borderId="34" xfId="49" applyNumberFormat="1" applyFont="1" applyFill="1" applyBorder="1" applyAlignment="1">
      <alignment horizontal="left"/>
      <protection/>
    </xf>
    <xf numFmtId="187" fontId="43" fillId="8" borderId="34" xfId="49" applyNumberFormat="1" applyFont="1" applyFill="1" applyBorder="1" applyAlignment="1">
      <alignment horizontal="right"/>
      <protection/>
    </xf>
    <xf numFmtId="187" fontId="43" fillId="8" borderId="14" xfId="49" applyNumberFormat="1" applyFont="1" applyFill="1" applyBorder="1" applyAlignment="1">
      <alignment horizontal="right"/>
      <protection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40" xfId="0" applyFont="1" applyBorder="1" applyAlignment="1">
      <alignment/>
    </xf>
    <xf numFmtId="4" fontId="13" fillId="0" borderId="0" xfId="0" applyNumberFormat="1" applyFont="1" applyAlignment="1">
      <alignment/>
    </xf>
    <xf numFmtId="10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10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0" fontId="8" fillId="0" borderId="41" xfId="0" applyFont="1" applyBorder="1" applyAlignment="1">
      <alignment/>
    </xf>
    <xf numFmtId="0" fontId="8" fillId="0" borderId="10" xfId="0" applyFont="1" applyBorder="1" applyAlignment="1">
      <alignment/>
    </xf>
    <xf numFmtId="10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/>
    </xf>
    <xf numFmtId="0" fontId="8" fillId="0" borderId="39" xfId="0" applyFont="1" applyBorder="1" applyAlignment="1">
      <alignment/>
    </xf>
    <xf numFmtId="10" fontId="4" fillId="0" borderId="13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/>
    </xf>
    <xf numFmtId="187" fontId="70" fillId="0" borderId="2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187" fontId="43" fillId="8" borderId="32" xfId="49" applyNumberFormat="1" applyFont="1" applyFill="1" applyBorder="1" applyAlignment="1">
      <alignment horizontal="center" wrapText="1"/>
      <protection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/>
    </xf>
    <xf numFmtId="0" fontId="70" fillId="0" borderId="15" xfId="0" applyFont="1" applyBorder="1" applyAlignment="1">
      <alignment/>
    </xf>
    <xf numFmtId="187" fontId="70" fillId="0" borderId="15" xfId="0" applyNumberFormat="1" applyFont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 vertical="center"/>
    </xf>
    <xf numFmtId="4" fontId="8" fillId="8" borderId="21" xfId="0" applyNumberFormat="1" applyFont="1" applyFill="1" applyBorder="1" applyAlignment="1">
      <alignment horizontal="center" vertical="center"/>
    </xf>
    <xf numFmtId="4" fontId="8" fillId="8" borderId="15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4" fontId="8" fillId="2" borderId="30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4" fontId="4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72" fillId="0" borderId="25" xfId="0" applyFont="1" applyBorder="1" applyAlignment="1">
      <alignment/>
    </xf>
    <xf numFmtId="187" fontId="72" fillId="0" borderId="15" xfId="0" applyNumberFormat="1" applyFont="1" applyBorder="1" applyAlignment="1">
      <alignment/>
    </xf>
    <xf numFmtId="0" fontId="72" fillId="0" borderId="15" xfId="0" applyFont="1" applyFill="1" applyBorder="1" applyAlignment="1">
      <alignment horizontal="left" vertical="center"/>
    </xf>
    <xf numFmtId="187" fontId="72" fillId="0" borderId="15" xfId="0" applyNumberFormat="1" applyFont="1" applyFill="1" applyBorder="1" applyAlignment="1">
      <alignment vertical="center"/>
    </xf>
    <xf numFmtId="0" fontId="72" fillId="0" borderId="15" xfId="0" applyFont="1" applyBorder="1" applyAlignment="1">
      <alignment vertical="center"/>
    </xf>
    <xf numFmtId="187" fontId="72" fillId="0" borderId="15" xfId="0" applyNumberFormat="1" applyFont="1" applyBorder="1" applyAlignment="1">
      <alignment vertical="center"/>
    </xf>
    <xf numFmtId="0" fontId="72" fillId="0" borderId="21" xfId="0" applyFont="1" applyFill="1" applyBorder="1" applyAlignment="1">
      <alignment horizontal="left" vertical="center"/>
    </xf>
    <xf numFmtId="187" fontId="72" fillId="0" borderId="2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2" fillId="0" borderId="42" xfId="0" applyFont="1" applyBorder="1" applyAlignment="1">
      <alignment horizontal="left" vertical="center"/>
    </xf>
    <xf numFmtId="0" fontId="72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0" fontId="4" fillId="0" borderId="0" xfId="0" applyNumberFormat="1" applyFont="1" applyFill="1" applyBorder="1" applyAlignment="1">
      <alignment horizontal="center" vertical="center"/>
    </xf>
    <xf numFmtId="187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10" fontId="0" fillId="0" borderId="0" xfId="49" applyNumberFormat="1" applyAlignment="1">
      <alignment horizontal="center"/>
      <protection/>
    </xf>
    <xf numFmtId="4" fontId="11" fillId="0" borderId="0" xfId="49" applyNumberFormat="1" applyFont="1">
      <alignment/>
      <protection/>
    </xf>
    <xf numFmtId="0" fontId="50" fillId="0" borderId="0" xfId="50">
      <alignment/>
      <protection/>
    </xf>
    <xf numFmtId="0" fontId="73" fillId="0" borderId="0" xfId="50" applyFont="1" applyAlignment="1">
      <alignment horizontal="left" vertical="center"/>
      <protection/>
    </xf>
    <xf numFmtId="0" fontId="50" fillId="0" borderId="0" xfId="50" applyAlignment="1">
      <alignment horizontal="left" vertical="center" wrapText="1"/>
      <protection/>
    </xf>
    <xf numFmtId="0" fontId="68" fillId="0" borderId="43" xfId="50" applyFont="1" applyBorder="1" applyAlignment="1">
      <alignment horizontal="center" vertical="center"/>
      <protection/>
    </xf>
    <xf numFmtId="0" fontId="50" fillId="0" borderId="43" xfId="50" applyBorder="1" applyAlignment="1">
      <alignment horizontal="left" vertical="center"/>
      <protection/>
    </xf>
    <xf numFmtId="0" fontId="50" fillId="0" borderId="43" xfId="50" applyBorder="1" applyAlignment="1">
      <alignment horizontal="center" vertical="center"/>
      <protection/>
    </xf>
    <xf numFmtId="17" fontId="50" fillId="0" borderId="43" xfId="50" applyNumberFormat="1" applyBorder="1" applyAlignment="1">
      <alignment horizontal="center" vertical="center"/>
      <protection/>
    </xf>
    <xf numFmtId="0" fontId="73" fillId="0" borderId="43" xfId="50" applyFont="1" applyBorder="1" applyAlignment="1">
      <alignment horizontal="left" vertical="center" wrapText="1"/>
      <protection/>
    </xf>
    <xf numFmtId="193" fontId="50" fillId="0" borderId="43" xfId="50" applyNumberFormat="1" applyBorder="1" applyAlignment="1">
      <alignment horizontal="center" vertical="center"/>
      <protection/>
    </xf>
    <xf numFmtId="44" fontId="62" fillId="33" borderId="43" xfId="50" applyNumberFormat="1" applyFont="1" applyFill="1" applyBorder="1" applyAlignment="1">
      <alignment horizontal="left" vertical="center"/>
      <protection/>
    </xf>
    <xf numFmtId="44" fontId="50" fillId="0" borderId="43" xfId="50" applyNumberFormat="1" applyBorder="1" applyAlignment="1">
      <alignment horizontal="left" vertical="center"/>
      <protection/>
    </xf>
    <xf numFmtId="0" fontId="50" fillId="0" borderId="0" xfId="50" applyAlignment="1">
      <alignment horizontal="center"/>
      <protection/>
    </xf>
    <xf numFmtId="0" fontId="50" fillId="0" borderId="0" xfId="50" applyAlignment="1">
      <alignment horizontal="center" vertical="center"/>
      <protection/>
    </xf>
    <xf numFmtId="17" fontId="50" fillId="0" borderId="0" xfId="50" applyNumberFormat="1" applyAlignment="1">
      <alignment horizontal="center" vertical="center"/>
      <protection/>
    </xf>
    <xf numFmtId="0" fontId="73" fillId="0" borderId="0" xfId="50" applyFont="1" applyAlignment="1">
      <alignment horizontal="left"/>
      <protection/>
    </xf>
    <xf numFmtId="2" fontId="50" fillId="0" borderId="0" xfId="50" applyNumberFormat="1" applyAlignment="1">
      <alignment horizontal="center"/>
      <protection/>
    </xf>
    <xf numFmtId="44" fontId="62" fillId="0" borderId="0" xfId="50" applyNumberFormat="1" applyFont="1">
      <alignment/>
      <protection/>
    </xf>
    <xf numFmtId="44" fontId="50" fillId="0" borderId="0" xfId="50" applyNumberFormat="1">
      <alignment/>
      <protection/>
    </xf>
    <xf numFmtId="0" fontId="68" fillId="31" borderId="43" xfId="50" applyFont="1" applyFill="1" applyBorder="1">
      <alignment/>
      <protection/>
    </xf>
    <xf numFmtId="44" fontId="74" fillId="31" borderId="43" xfId="50" applyNumberFormat="1" applyFont="1" applyFill="1" applyBorder="1">
      <alignment/>
      <protection/>
    </xf>
    <xf numFmtId="0" fontId="68" fillId="0" borderId="0" xfId="50" applyFont="1" applyAlignment="1">
      <alignment horizontal="center" vertical="center"/>
      <protection/>
    </xf>
    <xf numFmtId="0" fontId="50" fillId="0" borderId="0" xfId="50" applyAlignment="1">
      <alignment vertical="center"/>
      <protection/>
    </xf>
    <xf numFmtId="0" fontId="68" fillId="0" borderId="0" xfId="50" applyFont="1">
      <alignment/>
      <protection/>
    </xf>
    <xf numFmtId="194" fontId="68" fillId="0" borderId="0" xfId="50" applyNumberFormat="1" applyFont="1">
      <alignment/>
      <protection/>
    </xf>
    <xf numFmtId="0" fontId="50" fillId="0" borderId="0" xfId="50" applyFont="1">
      <alignment/>
      <protection/>
    </xf>
    <xf numFmtId="194" fontId="50" fillId="0" borderId="0" xfId="50" applyNumberFormat="1" applyFont="1">
      <alignment/>
      <protection/>
    </xf>
    <xf numFmtId="195" fontId="50" fillId="0" borderId="43" xfId="50" applyNumberFormat="1" applyFont="1" applyBorder="1" applyAlignment="1">
      <alignment horizontal="right" vertical="center"/>
      <protection/>
    </xf>
    <xf numFmtId="0" fontId="50" fillId="0" borderId="0" xfId="50" applyAlignment="1">
      <alignment horizontal="left" vertical="center"/>
      <protection/>
    </xf>
    <xf numFmtId="196" fontId="50" fillId="0" borderId="43" xfId="50" applyNumberFormat="1" applyBorder="1" applyAlignment="1">
      <alignment vertical="center"/>
      <protection/>
    </xf>
    <xf numFmtId="0" fontId="50" fillId="0" borderId="0" xfId="50" applyAlignment="1">
      <alignment horizontal="left"/>
      <protection/>
    </xf>
    <xf numFmtId="192" fontId="50" fillId="0" borderId="43" xfId="50" applyNumberFormat="1" applyBorder="1">
      <alignment/>
      <protection/>
    </xf>
    <xf numFmtId="0" fontId="50" fillId="0" borderId="43" xfId="50" applyBorder="1" applyAlignment="1">
      <alignment horizontal="right"/>
      <protection/>
    </xf>
    <xf numFmtId="186" fontId="47" fillId="8" borderId="29" xfId="49" applyNumberFormat="1" applyFont="1" applyFill="1" applyBorder="1" applyAlignment="1">
      <alignment horizontal="center"/>
      <protection/>
    </xf>
    <xf numFmtId="186" fontId="48" fillId="8" borderId="30" xfId="49" applyNumberFormat="1" applyFont="1" applyFill="1" applyBorder="1" applyAlignment="1">
      <alignment horizontal="center"/>
      <protection/>
    </xf>
    <xf numFmtId="186" fontId="48" fillId="8" borderId="31" xfId="49" applyNumberFormat="1" applyFont="1" applyFill="1" applyBorder="1" applyAlignment="1">
      <alignment horizontal="center"/>
      <protection/>
    </xf>
    <xf numFmtId="0" fontId="18" fillId="34" borderId="29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8" fillId="34" borderId="30" xfId="0" applyFont="1" applyFill="1" applyBorder="1" applyAlignment="1">
      <alignment horizontal="center"/>
    </xf>
    <xf numFmtId="0" fontId="18" fillId="34" borderId="31" xfId="0" applyFont="1" applyFill="1" applyBorder="1" applyAlignment="1">
      <alignment horizontal="center"/>
    </xf>
    <xf numFmtId="0" fontId="8" fillId="8" borderId="41" xfId="49" applyFont="1" applyFill="1" applyBorder="1" applyAlignment="1">
      <alignment horizontal="center" vertical="center"/>
      <protection/>
    </xf>
    <xf numFmtId="0" fontId="8" fillId="8" borderId="45" xfId="49" applyFont="1" applyFill="1" applyBorder="1" applyAlignment="1">
      <alignment horizontal="center" vertical="center"/>
      <protection/>
    </xf>
    <xf numFmtId="0" fontId="8" fillId="8" borderId="39" xfId="49" applyFont="1" applyFill="1" applyBorder="1" applyAlignment="1">
      <alignment horizontal="center" vertical="center"/>
      <protection/>
    </xf>
    <xf numFmtId="0" fontId="8" fillId="8" borderId="17" xfId="49" applyFont="1" applyFill="1" applyBorder="1" applyAlignment="1">
      <alignment horizontal="center" vertical="center"/>
      <protection/>
    </xf>
    <xf numFmtId="4" fontId="8" fillId="8" borderId="46" xfId="49" applyNumberFormat="1" applyFont="1" applyFill="1" applyBorder="1" applyAlignment="1">
      <alignment horizontal="center"/>
      <protection/>
    </xf>
    <xf numFmtId="4" fontId="8" fillId="8" borderId="47" xfId="49" applyNumberFormat="1" applyFont="1" applyFill="1" applyBorder="1" applyAlignment="1">
      <alignment horizontal="center"/>
      <protection/>
    </xf>
    <xf numFmtId="4" fontId="8" fillId="8" borderId="48" xfId="49" applyNumberFormat="1" applyFont="1" applyFill="1" applyBorder="1" applyAlignment="1">
      <alignment horizontal="center"/>
      <protection/>
    </xf>
    <xf numFmtId="0" fontId="75" fillId="31" borderId="43" xfId="50" applyFont="1" applyFill="1" applyBorder="1" applyAlignment="1">
      <alignment horizontal="center" vertical="center" wrapText="1"/>
      <protection/>
    </xf>
    <xf numFmtId="0" fontId="4" fillId="0" borderId="0" xfId="49" applyFont="1" applyAlignment="1">
      <alignment horizontal="center"/>
      <protection/>
    </xf>
    <xf numFmtId="0" fontId="8" fillId="0" borderId="0" xfId="49" applyFont="1" applyAlignment="1">
      <alignment horizontal="center"/>
      <protection/>
    </xf>
    <xf numFmtId="186" fontId="0" fillId="0" borderId="0" xfId="49" applyNumberFormat="1" applyAlignment="1">
      <alignment horizontal="center"/>
      <protection/>
    </xf>
    <xf numFmtId="4" fontId="4" fillId="0" borderId="0" xfId="49" applyNumberFormat="1" applyFont="1" applyAlignment="1">
      <alignment horizontal="center"/>
      <protection/>
    </xf>
    <xf numFmtId="0" fontId="20" fillId="0" borderId="0" xfId="49" applyFont="1" applyAlignment="1">
      <alignment horizontal="center"/>
      <protection/>
    </xf>
    <xf numFmtId="0" fontId="68" fillId="33" borderId="49" xfId="50" applyFont="1" applyFill="1" applyBorder="1" applyAlignment="1">
      <alignment horizontal="left" vertical="center" wrapText="1"/>
      <protection/>
    </xf>
    <xf numFmtId="0" fontId="68" fillId="33" borderId="50" xfId="50" applyFont="1" applyFill="1" applyBorder="1" applyAlignment="1">
      <alignment horizontal="left" vertical="center" wrapText="1"/>
      <protection/>
    </xf>
    <xf numFmtId="0" fontId="68" fillId="33" borderId="51" xfId="50" applyFont="1" applyFill="1" applyBorder="1" applyAlignment="1">
      <alignment horizontal="left" vertical="center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4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4</xdr:col>
      <xdr:colOff>3800475</xdr:colOff>
      <xdr:row>0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3314700" y="0"/>
          <a:ext cx="3457575" cy="1047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1800" b="1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solidFill>
                <a:srgbClr val="17375E"/>
              </a:soli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0</xdr:rowOff>
    </xdr:from>
    <xdr:to>
      <xdr:col>2</xdr:col>
      <xdr:colOff>390525</xdr:colOff>
      <xdr:row>2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390525" y="371475"/>
          <a:ext cx="1000125" cy="1714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1800" b="1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Edwardian Script ITC"/>
              <a:cs typeface="Edwardian Script IT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9.140625" style="102" customWidth="1"/>
    <col min="2" max="2" width="5.7109375" style="102" customWidth="1"/>
    <col min="3" max="3" width="41.8515625" style="167" customWidth="1"/>
    <col min="4" max="4" width="16.00390625" style="113" customWidth="1"/>
    <col min="5" max="5" width="15.57421875" style="113" customWidth="1"/>
    <col min="6" max="16384" width="9.140625" style="102" customWidth="1"/>
  </cols>
  <sheetData>
    <row r="1" ht="13.5" thickBot="1"/>
    <row r="2" spans="1:6" ht="27" thickBot="1">
      <c r="A2" s="143"/>
      <c r="B2" s="279" t="s">
        <v>55</v>
      </c>
      <c r="C2" s="280"/>
      <c r="D2" s="280"/>
      <c r="E2" s="281"/>
      <c r="F2" s="116"/>
    </row>
    <row r="3" spans="1:6" ht="18.75">
      <c r="A3" s="143"/>
      <c r="B3" s="144"/>
      <c r="C3" s="145"/>
      <c r="D3" s="146"/>
      <c r="E3" s="146"/>
      <c r="F3" s="116"/>
    </row>
    <row r="4" spans="2:13" ht="16.5">
      <c r="B4" s="3" t="s">
        <v>84</v>
      </c>
      <c r="C4" s="3"/>
      <c r="D4" s="106"/>
      <c r="E4" s="107"/>
      <c r="F4" s="108"/>
      <c r="G4" s="109"/>
      <c r="H4" s="110"/>
      <c r="I4" s="111"/>
      <c r="J4" s="112"/>
      <c r="K4" s="113"/>
      <c r="L4" s="113"/>
      <c r="M4" s="113"/>
    </row>
    <row r="5" spans="2:13" ht="16.5">
      <c r="B5" s="3" t="s">
        <v>85</v>
      </c>
      <c r="C5" s="3"/>
      <c r="D5" s="106"/>
      <c r="E5" s="107"/>
      <c r="F5" s="108"/>
      <c r="G5" s="109"/>
      <c r="H5" s="110"/>
      <c r="I5" s="114"/>
      <c r="J5" s="115"/>
      <c r="K5" s="113"/>
      <c r="L5" s="113"/>
      <c r="M5" s="113"/>
    </row>
    <row r="6" spans="2:13" ht="16.5">
      <c r="B6" s="3" t="s">
        <v>104</v>
      </c>
      <c r="C6" s="3"/>
      <c r="D6" s="106"/>
      <c r="E6" s="107"/>
      <c r="F6" s="108"/>
      <c r="G6" s="109"/>
      <c r="H6" s="110"/>
      <c r="I6" s="114"/>
      <c r="J6" s="115"/>
      <c r="K6" s="113"/>
      <c r="L6" s="113"/>
      <c r="M6" s="113"/>
    </row>
    <row r="7" spans="2:12" ht="16.5">
      <c r="B7" s="3" t="s">
        <v>105</v>
      </c>
      <c r="C7" s="3"/>
      <c r="D7" s="36"/>
      <c r="E7" s="6"/>
      <c r="F7" s="7"/>
      <c r="G7" s="26"/>
      <c r="H7" s="38"/>
      <c r="I7" s="5"/>
      <c r="J7" s="11"/>
      <c r="K7" s="30"/>
      <c r="L7" s="30"/>
    </row>
    <row r="8" spans="2:13" ht="16.5">
      <c r="B8" s="3" t="s">
        <v>33</v>
      </c>
      <c r="C8" s="3"/>
      <c r="D8" s="106"/>
      <c r="E8" s="107"/>
      <c r="F8" s="108"/>
      <c r="G8" s="109"/>
      <c r="H8" s="110"/>
      <c r="I8" s="114"/>
      <c r="J8" s="115"/>
      <c r="K8" s="113"/>
      <c r="L8" s="113"/>
      <c r="M8" s="113"/>
    </row>
    <row r="9" spans="1:6" ht="17.25" thickBot="1">
      <c r="A9" s="143"/>
      <c r="B9" s="3"/>
      <c r="C9" s="3"/>
      <c r="D9" s="146"/>
      <c r="E9" s="146"/>
      <c r="F9" s="116"/>
    </row>
    <row r="10" spans="1:6" ht="33.75" customHeight="1" thickBot="1">
      <c r="A10" s="143"/>
      <c r="B10" s="181" t="s">
        <v>56</v>
      </c>
      <c r="C10" s="182" t="s">
        <v>57</v>
      </c>
      <c r="D10" s="207" t="s">
        <v>69</v>
      </c>
      <c r="E10" s="183" t="s">
        <v>58</v>
      </c>
      <c r="F10" s="116"/>
    </row>
    <row r="11" spans="1:6" ht="16.5">
      <c r="A11" s="143"/>
      <c r="B11" s="148"/>
      <c r="C11" s="149"/>
      <c r="D11" s="150"/>
      <c r="E11" s="151"/>
      <c r="F11" s="116"/>
    </row>
    <row r="12" spans="1:6" ht="16.5">
      <c r="A12" s="143"/>
      <c r="B12" s="152"/>
      <c r="C12" s="153"/>
      <c r="D12" s="154"/>
      <c r="E12" s="155"/>
      <c r="F12" s="116"/>
    </row>
    <row r="13" spans="1:6" ht="16.5">
      <c r="A13" s="143"/>
      <c r="B13" s="152">
        <v>1</v>
      </c>
      <c r="C13" s="153" t="s">
        <v>106</v>
      </c>
      <c r="D13" s="154">
        <v>3290.5</v>
      </c>
      <c r="E13" s="155">
        <f>GLOBAL!J49</f>
        <v>178214.22</v>
      </c>
      <c r="F13" s="116"/>
    </row>
    <row r="14" spans="1:6" ht="16.5">
      <c r="A14" s="143"/>
      <c r="B14" s="152"/>
      <c r="C14" s="153"/>
      <c r="D14" s="154"/>
      <c r="E14" s="155"/>
      <c r="F14" s="116"/>
    </row>
    <row r="15" spans="1:6" ht="16.5">
      <c r="A15" s="143"/>
      <c r="B15" s="152"/>
      <c r="C15" s="153"/>
      <c r="D15" s="154"/>
      <c r="E15" s="155"/>
      <c r="F15" s="116"/>
    </row>
    <row r="16" spans="1:6" ht="16.5">
      <c r="A16" s="143"/>
      <c r="B16" s="152"/>
      <c r="C16" s="153"/>
      <c r="D16" s="154"/>
      <c r="E16" s="155"/>
      <c r="F16" s="116"/>
    </row>
    <row r="17" spans="1:6" ht="16.5">
      <c r="A17" s="143"/>
      <c r="B17" s="152"/>
      <c r="C17" s="153"/>
      <c r="D17" s="154"/>
      <c r="E17" s="155"/>
      <c r="F17" s="116"/>
    </row>
    <row r="18" spans="1:6" ht="16.5">
      <c r="A18" s="143"/>
      <c r="B18" s="152"/>
      <c r="C18" s="153"/>
      <c r="D18" s="154"/>
      <c r="E18" s="155"/>
      <c r="F18" s="116"/>
    </row>
    <row r="19" spans="1:6" ht="16.5">
      <c r="A19" s="143"/>
      <c r="B19" s="152"/>
      <c r="C19" s="153"/>
      <c r="D19" s="154"/>
      <c r="E19" s="155"/>
      <c r="F19" s="116"/>
    </row>
    <row r="20" spans="1:6" ht="16.5">
      <c r="A20" s="143"/>
      <c r="B20" s="152"/>
      <c r="C20" s="153"/>
      <c r="D20" s="154"/>
      <c r="E20" s="155"/>
      <c r="F20" s="116"/>
    </row>
    <row r="21" spans="1:6" ht="17.25" thickBot="1">
      <c r="A21" s="143"/>
      <c r="B21" s="156"/>
      <c r="C21" s="157"/>
      <c r="D21" s="158"/>
      <c r="E21" s="159"/>
      <c r="F21" s="116"/>
    </row>
    <row r="22" spans="1:6" ht="17.25" thickBot="1">
      <c r="A22" s="143"/>
      <c r="B22" s="184"/>
      <c r="C22" s="185" t="s">
        <v>59</v>
      </c>
      <c r="D22" s="186">
        <f>SUM(D11:D20)</f>
        <v>3290.5</v>
      </c>
      <c r="E22" s="187">
        <f>GLOBAL!J49</f>
        <v>178214.22</v>
      </c>
      <c r="F22" s="116"/>
    </row>
    <row r="23" spans="1:6" ht="16.5">
      <c r="A23" s="143"/>
      <c r="B23" s="144"/>
      <c r="C23" s="147"/>
      <c r="D23" s="146"/>
      <c r="E23" s="146"/>
      <c r="F23" s="116"/>
    </row>
    <row r="24" spans="1:6" ht="16.5">
      <c r="A24" s="143"/>
      <c r="B24" s="144"/>
      <c r="C24" s="147"/>
      <c r="D24" s="146"/>
      <c r="E24" s="146"/>
      <c r="F24" s="116"/>
    </row>
    <row r="25" spans="1:6" ht="16.5">
      <c r="A25" s="143"/>
      <c r="B25" s="3" t="s">
        <v>107</v>
      </c>
      <c r="C25" s="147"/>
      <c r="D25" s="146"/>
      <c r="E25" s="146"/>
      <c r="F25" s="116"/>
    </row>
    <row r="26" spans="1:6" ht="16.5">
      <c r="A26" s="143"/>
      <c r="B26" s="144"/>
      <c r="C26" s="147"/>
      <c r="D26" s="146"/>
      <c r="E26" s="160"/>
      <c r="F26" s="116"/>
    </row>
    <row r="27" spans="1:6" ht="16.5">
      <c r="A27" s="143"/>
      <c r="B27" s="144"/>
      <c r="C27" s="147"/>
      <c r="D27" s="146"/>
      <c r="E27" s="146"/>
      <c r="F27" s="116"/>
    </row>
    <row r="28" spans="1:6" ht="16.5">
      <c r="A28" s="143"/>
      <c r="B28" s="144"/>
      <c r="C28" s="90" t="s">
        <v>29</v>
      </c>
      <c r="D28" s="24"/>
      <c r="E28" s="36"/>
      <c r="F28" s="5"/>
    </row>
    <row r="29" spans="1:6" ht="17.25">
      <c r="A29" s="143"/>
      <c r="B29" s="144"/>
      <c r="C29" s="92" t="s">
        <v>60</v>
      </c>
      <c r="D29" s="168"/>
      <c r="E29" s="168"/>
      <c r="F29" s="168"/>
    </row>
    <row r="30" spans="1:6" ht="17.25">
      <c r="A30" s="143"/>
      <c r="B30" s="161" t="s">
        <v>0</v>
      </c>
      <c r="C30" s="90" t="s">
        <v>64</v>
      </c>
      <c r="D30" s="210"/>
      <c r="E30" s="210"/>
      <c r="F30" s="210"/>
    </row>
    <row r="31" spans="1:6" ht="16.5">
      <c r="A31" s="143"/>
      <c r="B31" s="144" t="s">
        <v>0</v>
      </c>
      <c r="C31" s="91" t="s">
        <v>61</v>
      </c>
      <c r="D31" s="169"/>
      <c r="E31" s="169"/>
      <c r="F31" s="169"/>
    </row>
    <row r="32" spans="1:6" ht="15">
      <c r="A32" s="116"/>
      <c r="B32" s="144" t="s">
        <v>0</v>
      </c>
      <c r="C32" s="162"/>
      <c r="D32" s="163"/>
      <c r="E32" s="163"/>
      <c r="F32" s="116"/>
    </row>
    <row r="33" spans="2:4" ht="12.75">
      <c r="B33" s="164"/>
      <c r="C33" s="165"/>
      <c r="D33" s="166"/>
    </row>
    <row r="34" spans="2:5" ht="12.75">
      <c r="B34" s="164"/>
      <c r="C34" s="165"/>
      <c r="D34" s="166"/>
      <c r="E34" s="166"/>
    </row>
  </sheetData>
  <sheetProtection/>
  <mergeCells count="1">
    <mergeCell ref="B2:E2"/>
  </mergeCells>
  <printOptions/>
  <pageMargins left="0.7874015748031497" right="0.7874015748031497" top="1.968503937007874" bottom="0.984251968503937" header="0.5118110236220472" footer="0.5118110236220472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80" zoomScaleNormal="80" zoomScalePageLayoutView="0" workbookViewId="0" topLeftCell="B34">
      <selection activeCell="F50" sqref="F50"/>
    </sheetView>
  </sheetViews>
  <sheetFormatPr defaultColWidth="9.140625" defaultRowHeight="12.75"/>
  <cols>
    <col min="2" max="2" width="7.00390625" style="0" customWidth="1"/>
    <col min="3" max="3" width="17.7109375" style="0" bestFit="1" customWidth="1"/>
    <col min="4" max="4" width="10.7109375" style="30" customWidth="1"/>
    <col min="5" max="5" width="70.7109375" style="0" customWidth="1"/>
    <col min="6" max="6" width="10.7109375" style="226" customWidth="1"/>
    <col min="7" max="7" width="6.7109375" style="27" customWidth="1"/>
    <col min="8" max="8" width="10.7109375" style="30" customWidth="1"/>
    <col min="9" max="9" width="12.7109375" style="2" customWidth="1"/>
    <col min="10" max="10" width="15.7109375" style="1" customWidth="1"/>
    <col min="11" max="12" width="12.7109375" style="30" customWidth="1"/>
  </cols>
  <sheetData>
    <row r="1" spans="1:10" ht="23.25" thickBot="1">
      <c r="A1" t="s">
        <v>0</v>
      </c>
      <c r="B1" s="14"/>
      <c r="C1" s="14"/>
      <c r="D1" s="37"/>
      <c r="E1" s="21"/>
      <c r="F1" s="213"/>
      <c r="G1" s="25"/>
      <c r="H1" s="53"/>
      <c r="I1" s="22"/>
      <c r="J1" s="23"/>
    </row>
    <row r="2" spans="2:10" ht="30.75" customHeight="1" thickBot="1">
      <c r="B2" s="282" t="s">
        <v>70</v>
      </c>
      <c r="C2" s="283"/>
      <c r="D2" s="283"/>
      <c r="E2" s="283"/>
      <c r="F2" s="283"/>
      <c r="G2" s="283"/>
      <c r="H2" s="283"/>
      <c r="I2" s="283"/>
      <c r="J2" s="284"/>
    </row>
    <row r="3" spans="2:10" ht="16.5">
      <c r="B3" s="3" t="s">
        <v>84</v>
      </c>
      <c r="C3" s="3"/>
      <c r="D3" s="36"/>
      <c r="E3" s="6"/>
      <c r="F3" s="214"/>
      <c r="G3" s="26"/>
      <c r="H3" s="38"/>
      <c r="I3" s="5"/>
      <c r="J3" s="4"/>
    </row>
    <row r="4" spans="2:10" ht="16.5">
      <c r="B4" s="3" t="s">
        <v>85</v>
      </c>
      <c r="C4" s="3"/>
      <c r="D4" s="36"/>
      <c r="E4" s="6"/>
      <c r="F4" s="214"/>
      <c r="G4" s="26"/>
      <c r="H4" s="38"/>
      <c r="I4" s="28"/>
      <c r="J4" s="11"/>
    </row>
    <row r="5" spans="2:10" ht="16.5">
      <c r="B5" s="3" t="s">
        <v>104</v>
      </c>
      <c r="C5" s="3"/>
      <c r="D5" s="36"/>
      <c r="E5" s="6"/>
      <c r="F5" s="214"/>
      <c r="G5" s="26"/>
      <c r="H5" s="38"/>
      <c r="I5" s="28"/>
      <c r="J5" s="11"/>
    </row>
    <row r="6" spans="2:10" ht="16.5">
      <c r="B6" s="3" t="s">
        <v>105</v>
      </c>
      <c r="C6" s="3"/>
      <c r="D6" s="36"/>
      <c r="E6" s="6"/>
      <c r="F6" s="214"/>
      <c r="G6" s="26"/>
      <c r="H6" s="38"/>
      <c r="I6" s="5"/>
      <c r="J6" s="11"/>
    </row>
    <row r="7" spans="2:10" ht="17.25" thickBot="1">
      <c r="B7" s="3" t="s">
        <v>33</v>
      </c>
      <c r="C7" s="3"/>
      <c r="D7" s="36"/>
      <c r="E7" s="6"/>
      <c r="F7" s="214"/>
      <c r="G7" s="26"/>
      <c r="H7" s="38"/>
      <c r="I7" s="5"/>
      <c r="J7" s="11"/>
    </row>
    <row r="8" spans="2:12" ht="16.5">
      <c r="B8" s="66" t="s">
        <v>1</v>
      </c>
      <c r="C8" s="67" t="s">
        <v>17</v>
      </c>
      <c r="D8" s="68" t="s">
        <v>19</v>
      </c>
      <c r="E8" s="69" t="s">
        <v>2</v>
      </c>
      <c r="F8" s="215" t="s">
        <v>10</v>
      </c>
      <c r="G8" s="70" t="s">
        <v>11</v>
      </c>
      <c r="H8" s="71" t="s">
        <v>24</v>
      </c>
      <c r="I8" s="72" t="s">
        <v>12</v>
      </c>
      <c r="J8" s="73" t="s">
        <v>3</v>
      </c>
      <c r="L8" s="31"/>
    </row>
    <row r="9" spans="2:10" ht="17.25" thickBot="1">
      <c r="B9" s="74"/>
      <c r="C9" s="75" t="s">
        <v>18</v>
      </c>
      <c r="D9" s="76" t="s">
        <v>18</v>
      </c>
      <c r="E9" s="77"/>
      <c r="F9" s="216" t="s">
        <v>0</v>
      </c>
      <c r="G9" s="78" t="s">
        <v>0</v>
      </c>
      <c r="H9" s="79" t="s">
        <v>4</v>
      </c>
      <c r="I9" s="80" t="s">
        <v>4</v>
      </c>
      <c r="J9" s="81" t="s">
        <v>5</v>
      </c>
    </row>
    <row r="10" spans="2:10" ht="17.25" thickBot="1">
      <c r="B10" s="82" t="s">
        <v>52</v>
      </c>
      <c r="C10" s="83"/>
      <c r="D10" s="84"/>
      <c r="E10" s="85" t="s">
        <v>179</v>
      </c>
      <c r="F10" s="217"/>
      <c r="G10" s="9" t="s">
        <v>0</v>
      </c>
      <c r="H10" s="54" t="s">
        <v>0</v>
      </c>
      <c r="I10" s="8" t="s">
        <v>0</v>
      </c>
      <c r="J10" s="45"/>
    </row>
    <row r="11" spans="2:10" ht="15">
      <c r="B11" s="44" t="s">
        <v>9</v>
      </c>
      <c r="C11" s="227" t="s">
        <v>30</v>
      </c>
      <c r="D11" s="228">
        <v>319.55</v>
      </c>
      <c r="E11" s="47" t="s">
        <v>171</v>
      </c>
      <c r="F11" s="61">
        <v>2.88</v>
      </c>
      <c r="G11" s="12" t="s">
        <v>13</v>
      </c>
      <c r="H11" s="55">
        <f>D11*1.24</f>
        <v>396.24</v>
      </c>
      <c r="I11" s="5">
        <f>SUM(F11*H11)</f>
        <v>1141.17</v>
      </c>
      <c r="J11" s="48" t="s">
        <v>0</v>
      </c>
    </row>
    <row r="12" spans="2:10" ht="17.25" thickBot="1">
      <c r="B12" s="35"/>
      <c r="C12" s="34"/>
      <c r="D12" s="40"/>
      <c r="E12" s="16" t="s">
        <v>6</v>
      </c>
      <c r="F12" s="61"/>
      <c r="G12" s="18"/>
      <c r="H12" s="43"/>
      <c r="I12" s="17"/>
      <c r="J12" s="46">
        <f>SUM(I11)</f>
        <v>1141.17</v>
      </c>
    </row>
    <row r="13" spans="2:13" ht="17.25" thickBot="1">
      <c r="B13" s="82" t="s">
        <v>34</v>
      </c>
      <c r="C13" s="83"/>
      <c r="D13" s="84"/>
      <c r="E13" s="85" t="s">
        <v>25</v>
      </c>
      <c r="F13" s="217"/>
      <c r="G13" s="9"/>
      <c r="H13" s="55" t="s">
        <v>0</v>
      </c>
      <c r="I13" s="8"/>
      <c r="J13" s="10"/>
      <c r="M13" s="30"/>
    </row>
    <row r="14" spans="2:13" ht="30">
      <c r="B14" s="60" t="s">
        <v>7</v>
      </c>
      <c r="C14" s="233" t="s">
        <v>31</v>
      </c>
      <c r="D14" s="234">
        <v>4.23</v>
      </c>
      <c r="E14" s="64" t="s">
        <v>94</v>
      </c>
      <c r="F14" s="61">
        <v>28.62</v>
      </c>
      <c r="G14" s="62" t="s">
        <v>15</v>
      </c>
      <c r="H14" s="63">
        <f>D14*1.24</f>
        <v>5.25</v>
      </c>
      <c r="I14" s="61">
        <f>SUM(F14*H14)</f>
        <v>150.26</v>
      </c>
      <c r="J14" s="48"/>
      <c r="K14" s="31"/>
      <c r="L14" s="52"/>
      <c r="M14" s="30"/>
    </row>
    <row r="15" spans="2:13" ht="30">
      <c r="B15" s="60" t="s">
        <v>20</v>
      </c>
      <c r="C15" s="229" t="s">
        <v>32</v>
      </c>
      <c r="D15" s="230">
        <v>3.91</v>
      </c>
      <c r="E15" s="64" t="s">
        <v>95</v>
      </c>
      <c r="F15" s="61">
        <v>816.26</v>
      </c>
      <c r="G15" s="62" t="s">
        <v>15</v>
      </c>
      <c r="H15" s="63">
        <f>D15*1.24</f>
        <v>4.85</v>
      </c>
      <c r="I15" s="61">
        <f>SUM(F15*H15)</f>
        <v>3958.86</v>
      </c>
      <c r="J15" s="48"/>
      <c r="K15" s="31"/>
      <c r="L15" s="52"/>
      <c r="M15" s="30"/>
    </row>
    <row r="16" spans="2:13" ht="30">
      <c r="B16" s="60" t="s">
        <v>35</v>
      </c>
      <c r="C16" s="229" t="s">
        <v>91</v>
      </c>
      <c r="D16" s="230">
        <v>2.4</v>
      </c>
      <c r="E16" s="64" t="s">
        <v>96</v>
      </c>
      <c r="F16" s="61">
        <v>408.13</v>
      </c>
      <c r="G16" s="62" t="s">
        <v>15</v>
      </c>
      <c r="H16" s="63">
        <f>D16*1.24</f>
        <v>2.98</v>
      </c>
      <c r="I16" s="61">
        <f>SUM(F16*H16)</f>
        <v>1216.23</v>
      </c>
      <c r="J16" s="48"/>
      <c r="K16" s="31"/>
      <c r="L16" s="52"/>
      <c r="M16" s="30"/>
    </row>
    <row r="17" spans="2:13" ht="30">
      <c r="B17" s="60" t="s">
        <v>88</v>
      </c>
      <c r="C17" s="229" t="s">
        <v>177</v>
      </c>
      <c r="D17" s="230">
        <v>87.52</v>
      </c>
      <c r="E17" s="64" t="s">
        <v>178</v>
      </c>
      <c r="F17" s="61">
        <v>136.05</v>
      </c>
      <c r="G17" s="62" t="s">
        <v>15</v>
      </c>
      <c r="H17" s="63">
        <f>D17*1.24</f>
        <v>108.52</v>
      </c>
      <c r="I17" s="61">
        <f>SUM(F17*H17)</f>
        <v>14764.15</v>
      </c>
      <c r="J17" s="48"/>
      <c r="K17" s="31"/>
      <c r="L17" s="52"/>
      <c r="M17" s="30"/>
    </row>
    <row r="18" spans="2:13" ht="30">
      <c r="B18" s="60" t="s">
        <v>108</v>
      </c>
      <c r="C18" s="229" t="s">
        <v>109</v>
      </c>
      <c r="D18" s="230">
        <v>48.45</v>
      </c>
      <c r="E18" s="64" t="s">
        <v>110</v>
      </c>
      <c r="F18" s="61">
        <v>20</v>
      </c>
      <c r="G18" s="62" t="s">
        <v>75</v>
      </c>
      <c r="H18" s="63">
        <f>D18*1.24</f>
        <v>60.08</v>
      </c>
      <c r="I18" s="61">
        <f>SUM(F18*H18)</f>
        <v>1201.6</v>
      </c>
      <c r="J18" s="48"/>
      <c r="K18" s="31"/>
      <c r="L18" s="52"/>
      <c r="M18" s="30"/>
    </row>
    <row r="19" spans="2:13" ht="17.25" thickBot="1">
      <c r="B19" s="93" t="s">
        <v>0</v>
      </c>
      <c r="C19" s="32" t="s">
        <v>0</v>
      </c>
      <c r="D19" s="39" t="s">
        <v>0</v>
      </c>
      <c r="E19" s="15" t="s">
        <v>21</v>
      </c>
      <c r="F19" s="61"/>
      <c r="G19" s="12"/>
      <c r="H19" s="55"/>
      <c r="I19" s="5"/>
      <c r="J19" s="94">
        <f>SUM(I14:I18)</f>
        <v>21291.1</v>
      </c>
      <c r="L19" s="52"/>
      <c r="M19" s="52"/>
    </row>
    <row r="20" spans="2:13" ht="17.25" thickBot="1">
      <c r="B20" s="82" t="s">
        <v>36</v>
      </c>
      <c r="C20" s="83"/>
      <c r="D20" s="84"/>
      <c r="E20" s="85" t="s">
        <v>37</v>
      </c>
      <c r="F20" s="217"/>
      <c r="G20" s="95" t="s">
        <v>0</v>
      </c>
      <c r="H20" s="54" t="s">
        <v>0</v>
      </c>
      <c r="I20" s="8" t="s">
        <v>0</v>
      </c>
      <c r="J20" s="10" t="s">
        <v>0</v>
      </c>
      <c r="L20" s="52"/>
      <c r="M20" s="30"/>
    </row>
    <row r="21" spans="2:13" ht="16.5">
      <c r="B21" s="96"/>
      <c r="C21" s="97"/>
      <c r="D21" s="98"/>
      <c r="E21" s="99" t="s">
        <v>38</v>
      </c>
      <c r="F21" s="61"/>
      <c r="G21" s="12" t="s">
        <v>0</v>
      </c>
      <c r="H21" s="55" t="s">
        <v>0</v>
      </c>
      <c r="I21" s="5" t="s">
        <v>0</v>
      </c>
      <c r="J21" s="58"/>
      <c r="L21" s="52"/>
      <c r="M21" s="30"/>
    </row>
    <row r="22" spans="2:13" ht="30">
      <c r="B22" s="209" t="s">
        <v>14</v>
      </c>
      <c r="C22" s="231" t="s">
        <v>32</v>
      </c>
      <c r="D22" s="232">
        <v>3.91</v>
      </c>
      <c r="E22" s="64" t="s">
        <v>93</v>
      </c>
      <c r="F22" s="61">
        <v>284.52</v>
      </c>
      <c r="G22" s="62" t="s">
        <v>15</v>
      </c>
      <c r="H22" s="63">
        <f>D22*1.24</f>
        <v>4.85</v>
      </c>
      <c r="I22" s="61">
        <f>SUM(F22*H22)</f>
        <v>1379.92</v>
      </c>
      <c r="J22" s="100"/>
      <c r="K22" s="31"/>
      <c r="L22" s="52"/>
      <c r="M22" s="30"/>
    </row>
    <row r="23" spans="2:13" ht="45">
      <c r="B23" s="209" t="s">
        <v>71</v>
      </c>
      <c r="C23" s="231" t="s">
        <v>97</v>
      </c>
      <c r="D23" s="232">
        <v>11.7</v>
      </c>
      <c r="E23" s="64" t="s">
        <v>98</v>
      </c>
      <c r="F23" s="61">
        <v>32.65</v>
      </c>
      <c r="G23" s="62" t="s">
        <v>15</v>
      </c>
      <c r="H23" s="63">
        <f>D23*1.24</f>
        <v>14.51</v>
      </c>
      <c r="I23" s="61">
        <f>SUM(F23*H23)</f>
        <v>473.75</v>
      </c>
      <c r="J23" s="100"/>
      <c r="K23" s="31"/>
      <c r="L23" s="52"/>
      <c r="M23" s="30"/>
    </row>
    <row r="24" spans="2:13" ht="16.5">
      <c r="B24" s="236"/>
      <c r="C24" s="237"/>
      <c r="D24" s="212"/>
      <c r="E24" s="238" t="s">
        <v>72</v>
      </c>
      <c r="F24" s="61"/>
      <c r="G24" s="62"/>
      <c r="H24" s="63"/>
      <c r="I24" s="61"/>
      <c r="J24" s="58"/>
      <c r="L24" s="52"/>
      <c r="M24" s="30"/>
    </row>
    <row r="25" spans="2:13" ht="15">
      <c r="B25" s="209" t="s">
        <v>73</v>
      </c>
      <c r="C25" s="231" t="s">
        <v>89</v>
      </c>
      <c r="D25" s="232">
        <v>26.23</v>
      </c>
      <c r="E25" s="235" t="s">
        <v>86</v>
      </c>
      <c r="F25" s="61">
        <v>10.5</v>
      </c>
      <c r="G25" s="62" t="s">
        <v>123</v>
      </c>
      <c r="H25" s="63">
        <f aca="true" t="shared" si="0" ref="H25:H30">D25*1.24</f>
        <v>32.53</v>
      </c>
      <c r="I25" s="61">
        <f aca="true" t="shared" si="1" ref="I25:I30">SUM(F25*H25)</f>
        <v>341.57</v>
      </c>
      <c r="J25" s="100"/>
      <c r="K25" s="31"/>
      <c r="L25" s="52"/>
      <c r="M25" s="30"/>
    </row>
    <row r="26" spans="2:13" ht="45">
      <c r="B26" s="209" t="s">
        <v>74</v>
      </c>
      <c r="C26" s="231" t="s">
        <v>90</v>
      </c>
      <c r="D26" s="232">
        <v>30.2</v>
      </c>
      <c r="E26" s="64" t="s">
        <v>87</v>
      </c>
      <c r="F26" s="61">
        <v>10.5</v>
      </c>
      <c r="G26" s="62" t="s">
        <v>123</v>
      </c>
      <c r="H26" s="63">
        <f t="shared" si="0"/>
        <v>37.45</v>
      </c>
      <c r="I26" s="61">
        <f t="shared" si="1"/>
        <v>393.23</v>
      </c>
      <c r="J26" s="100"/>
      <c r="K26" s="31"/>
      <c r="L26" s="52"/>
      <c r="M26" s="30"/>
    </row>
    <row r="27" spans="2:13" ht="15">
      <c r="B27" s="209" t="s">
        <v>111</v>
      </c>
      <c r="C27" s="231" t="s">
        <v>119</v>
      </c>
      <c r="D27" s="232">
        <v>48.44</v>
      </c>
      <c r="E27" s="235" t="s">
        <v>115</v>
      </c>
      <c r="F27" s="61">
        <v>6</v>
      </c>
      <c r="G27" s="62" t="s">
        <v>123</v>
      </c>
      <c r="H27" s="63">
        <f t="shared" si="0"/>
        <v>60.07</v>
      </c>
      <c r="I27" s="61">
        <f t="shared" si="1"/>
        <v>360.42</v>
      </c>
      <c r="J27" s="100"/>
      <c r="K27" s="31"/>
      <c r="L27" s="52"/>
      <c r="M27" s="30"/>
    </row>
    <row r="28" spans="2:13" ht="45">
      <c r="B28" s="209" t="s">
        <v>112</v>
      </c>
      <c r="C28" s="231" t="s">
        <v>121</v>
      </c>
      <c r="D28" s="232">
        <v>43.8</v>
      </c>
      <c r="E28" s="64" t="s">
        <v>116</v>
      </c>
      <c r="F28" s="61">
        <v>6</v>
      </c>
      <c r="G28" s="62" t="s">
        <v>123</v>
      </c>
      <c r="H28" s="63">
        <f t="shared" si="0"/>
        <v>54.31</v>
      </c>
      <c r="I28" s="61">
        <f t="shared" si="1"/>
        <v>325.86</v>
      </c>
      <c r="J28" s="100"/>
      <c r="K28" s="31"/>
      <c r="L28" s="52"/>
      <c r="M28" s="30"/>
    </row>
    <row r="29" spans="2:13" ht="15">
      <c r="B29" s="209" t="s">
        <v>113</v>
      </c>
      <c r="C29" s="231" t="s">
        <v>120</v>
      </c>
      <c r="D29" s="232">
        <v>383.63</v>
      </c>
      <c r="E29" s="235" t="s">
        <v>117</v>
      </c>
      <c r="F29" s="61">
        <v>8</v>
      </c>
      <c r="G29" s="62" t="s">
        <v>123</v>
      </c>
      <c r="H29" s="63">
        <f t="shared" si="0"/>
        <v>475.7</v>
      </c>
      <c r="I29" s="61">
        <f t="shared" si="1"/>
        <v>3805.6</v>
      </c>
      <c r="J29" s="100"/>
      <c r="K29" s="31"/>
      <c r="L29" s="52"/>
      <c r="M29" s="30"/>
    </row>
    <row r="30" spans="2:13" ht="45">
      <c r="B30" s="209" t="s">
        <v>114</v>
      </c>
      <c r="C30" s="231" t="s">
        <v>122</v>
      </c>
      <c r="D30" s="232">
        <v>130.31</v>
      </c>
      <c r="E30" s="64" t="s">
        <v>118</v>
      </c>
      <c r="F30" s="61">
        <v>8</v>
      </c>
      <c r="G30" s="62" t="s">
        <v>123</v>
      </c>
      <c r="H30" s="63">
        <f t="shared" si="0"/>
        <v>161.58</v>
      </c>
      <c r="I30" s="61">
        <f t="shared" si="1"/>
        <v>1292.64</v>
      </c>
      <c r="J30" s="100"/>
      <c r="K30" s="31"/>
      <c r="L30" s="52"/>
      <c r="M30" s="30"/>
    </row>
    <row r="31" spans="2:13" ht="16.5">
      <c r="B31" s="236"/>
      <c r="C31" s="237"/>
      <c r="D31" s="212"/>
      <c r="E31" s="238" t="s">
        <v>172</v>
      </c>
      <c r="F31" s="61"/>
      <c r="G31" s="62"/>
      <c r="H31" s="63"/>
      <c r="I31" s="61"/>
      <c r="J31" s="58"/>
      <c r="L31" s="52"/>
      <c r="M31" s="30"/>
    </row>
    <row r="32" spans="2:13" ht="15">
      <c r="B32" s="209" t="s">
        <v>173</v>
      </c>
      <c r="C32" s="231" t="s">
        <v>174</v>
      </c>
      <c r="D32" s="232">
        <v>6.4</v>
      </c>
      <c r="E32" s="235" t="s">
        <v>175</v>
      </c>
      <c r="F32" s="61">
        <v>16</v>
      </c>
      <c r="G32" s="62" t="s">
        <v>123</v>
      </c>
      <c r="H32" s="63">
        <f>D32*1.24</f>
        <v>7.94</v>
      </c>
      <c r="I32" s="61">
        <f>SUM(F32*H32)</f>
        <v>127.04</v>
      </c>
      <c r="J32" s="100"/>
      <c r="K32" s="31"/>
      <c r="L32" s="52"/>
      <c r="M32" s="30"/>
    </row>
    <row r="33" spans="2:13" ht="17.25" thickBot="1">
      <c r="B33" s="35"/>
      <c r="C33" s="33"/>
      <c r="D33" s="40" t="s">
        <v>0</v>
      </c>
      <c r="E33" s="16" t="s">
        <v>6</v>
      </c>
      <c r="F33" s="61"/>
      <c r="G33" s="18"/>
      <c r="H33" s="43"/>
      <c r="I33" s="17"/>
      <c r="J33" s="20">
        <f>SUM(I22:I32)</f>
        <v>8500.03</v>
      </c>
      <c r="L33" s="52"/>
      <c r="M33" s="30"/>
    </row>
    <row r="34" spans="2:13" ht="17.25" thickBot="1">
      <c r="B34" s="82" t="s">
        <v>39</v>
      </c>
      <c r="C34" s="83"/>
      <c r="D34" s="84"/>
      <c r="E34" s="85" t="s">
        <v>8</v>
      </c>
      <c r="F34" s="217"/>
      <c r="G34" s="50" t="s">
        <v>0</v>
      </c>
      <c r="H34" s="55" t="s">
        <v>0</v>
      </c>
      <c r="I34" s="5" t="s">
        <v>0</v>
      </c>
      <c r="J34" s="13" t="s">
        <v>0</v>
      </c>
      <c r="L34" s="52"/>
      <c r="M34" s="30"/>
    </row>
    <row r="35" spans="2:13" ht="16.5">
      <c r="B35" s="96"/>
      <c r="C35" s="65"/>
      <c r="D35" s="204"/>
      <c r="E35" s="198" t="s">
        <v>68</v>
      </c>
      <c r="F35" s="61"/>
      <c r="G35" s="12"/>
      <c r="H35" s="55"/>
      <c r="I35" s="5"/>
      <c r="J35" s="48"/>
      <c r="K35" s="31"/>
      <c r="L35" s="52"/>
      <c r="M35" s="30"/>
    </row>
    <row r="36" spans="2:13" ht="30">
      <c r="B36" s="209" t="s">
        <v>16</v>
      </c>
      <c r="C36" s="231" t="s">
        <v>28</v>
      </c>
      <c r="D36" s="232">
        <v>0.4</v>
      </c>
      <c r="E36" s="64" t="s">
        <v>92</v>
      </c>
      <c r="F36" s="61">
        <v>4687.9</v>
      </c>
      <c r="G36" s="62" t="s">
        <v>13</v>
      </c>
      <c r="H36" s="63">
        <f>D36*1.24</f>
        <v>0.5</v>
      </c>
      <c r="I36" s="61">
        <f>SUM(F36*H36)</f>
        <v>2343.95</v>
      </c>
      <c r="J36" s="48"/>
      <c r="K36" s="31"/>
      <c r="L36" s="52"/>
      <c r="M36" s="30"/>
    </row>
    <row r="37" spans="2:13" ht="16.5">
      <c r="B37" s="49"/>
      <c r="C37" s="211"/>
      <c r="D37" s="59"/>
      <c r="E37" s="15" t="s">
        <v>22</v>
      </c>
      <c r="F37" s="61"/>
      <c r="G37" s="12"/>
      <c r="H37" s="55"/>
      <c r="I37" s="5"/>
      <c r="J37" s="51"/>
      <c r="L37" s="52"/>
      <c r="M37" s="30"/>
    </row>
    <row r="38" spans="1:13" ht="30">
      <c r="A38" s="39"/>
      <c r="B38" s="209" t="s">
        <v>76</v>
      </c>
      <c r="C38" s="240" t="s">
        <v>82</v>
      </c>
      <c r="D38" s="230">
        <v>25.76</v>
      </c>
      <c r="E38" s="241" t="s">
        <v>99</v>
      </c>
      <c r="F38" s="61">
        <v>3290.5</v>
      </c>
      <c r="G38" s="242" t="s">
        <v>13</v>
      </c>
      <c r="H38" s="243">
        <f>D38*1.24</f>
        <v>31.94</v>
      </c>
      <c r="I38" s="244">
        <f>SUM(F38*H38)</f>
        <v>105098.57</v>
      </c>
      <c r="J38" s="48"/>
      <c r="L38" s="52"/>
      <c r="M38" s="30"/>
    </row>
    <row r="39" spans="1:13" ht="30">
      <c r="A39" s="39"/>
      <c r="B39" s="209" t="s">
        <v>77</v>
      </c>
      <c r="C39" s="240" t="s">
        <v>83</v>
      </c>
      <c r="D39" s="230">
        <v>8.6</v>
      </c>
      <c r="E39" s="241" t="s">
        <v>100</v>
      </c>
      <c r="F39" s="61">
        <v>3290.5</v>
      </c>
      <c r="G39" s="242" t="s">
        <v>13</v>
      </c>
      <c r="H39" s="243">
        <f>D39*1.24</f>
        <v>10.66</v>
      </c>
      <c r="I39" s="244">
        <f>SUM(F39*H39)</f>
        <v>35076.73</v>
      </c>
      <c r="J39" s="48"/>
      <c r="K39" s="31"/>
      <c r="L39" s="52"/>
      <c r="M39" s="30"/>
    </row>
    <row r="40" spans="2:13" ht="18.75" thickBot="1">
      <c r="B40" s="35"/>
      <c r="C40" s="33"/>
      <c r="D40" s="40"/>
      <c r="E40" s="16" t="s">
        <v>23</v>
      </c>
      <c r="F40" s="61"/>
      <c r="G40" s="18"/>
      <c r="H40" s="43"/>
      <c r="I40" s="17"/>
      <c r="J40" s="101">
        <f>SUM(I36:I39)</f>
        <v>142519.25</v>
      </c>
      <c r="L40" s="52"/>
      <c r="M40" s="30"/>
    </row>
    <row r="41" spans="2:13" ht="17.25" thickBot="1">
      <c r="B41" s="82" t="s">
        <v>40</v>
      </c>
      <c r="C41" s="83"/>
      <c r="D41" s="84"/>
      <c r="E41" s="85" t="s">
        <v>78</v>
      </c>
      <c r="F41" s="217"/>
      <c r="G41" s="50" t="s">
        <v>0</v>
      </c>
      <c r="H41" s="55" t="s">
        <v>0</v>
      </c>
      <c r="I41" s="5" t="s">
        <v>0</v>
      </c>
      <c r="J41" s="13" t="s">
        <v>0</v>
      </c>
      <c r="L41" s="52"/>
      <c r="M41" s="30"/>
    </row>
    <row r="42" spans="2:13" ht="16.5">
      <c r="B42" s="49"/>
      <c r="C42" s="32"/>
      <c r="D42" s="59"/>
      <c r="E42" s="15" t="s">
        <v>79</v>
      </c>
      <c r="F42" s="61"/>
      <c r="G42" s="12"/>
      <c r="H42" s="55"/>
      <c r="I42" s="5"/>
      <c r="J42" s="48"/>
      <c r="K42" s="31"/>
      <c r="L42" s="52"/>
      <c r="M42" s="30"/>
    </row>
    <row r="43" spans="2:13" ht="30">
      <c r="B43" s="208" t="s">
        <v>27</v>
      </c>
      <c r="C43" s="239" t="s">
        <v>81</v>
      </c>
      <c r="D43" s="232">
        <v>232.12</v>
      </c>
      <c r="E43" s="64" t="s">
        <v>80</v>
      </c>
      <c r="F43" s="61">
        <v>2</v>
      </c>
      <c r="G43" s="62" t="s">
        <v>75</v>
      </c>
      <c r="H43" s="63">
        <f>D43*1.24</f>
        <v>287.83</v>
      </c>
      <c r="I43" s="61">
        <f>SUM(F43*H43)</f>
        <v>575.66</v>
      </c>
      <c r="J43" s="58"/>
      <c r="K43" s="31"/>
      <c r="L43" s="52"/>
      <c r="M43" s="30"/>
    </row>
    <row r="44" spans="2:13" ht="45">
      <c r="B44" s="208" t="s">
        <v>124</v>
      </c>
      <c r="C44" s="239" t="s">
        <v>125</v>
      </c>
      <c r="D44" s="232">
        <v>294.26</v>
      </c>
      <c r="E44" s="64" t="s">
        <v>126</v>
      </c>
      <c r="F44" s="61">
        <v>2</v>
      </c>
      <c r="G44" s="62" t="s">
        <v>75</v>
      </c>
      <c r="H44" s="63">
        <f>D44*1.24</f>
        <v>364.88</v>
      </c>
      <c r="I44" s="61">
        <f>SUM(F44*H44)</f>
        <v>729.76</v>
      </c>
      <c r="J44" s="58"/>
      <c r="K44" s="31"/>
      <c r="L44" s="52"/>
      <c r="M44" s="30"/>
    </row>
    <row r="45" spans="2:13" ht="18.75" thickBot="1">
      <c r="B45" s="35"/>
      <c r="C45" s="33"/>
      <c r="D45" s="40"/>
      <c r="E45" s="16" t="s">
        <v>23</v>
      </c>
      <c r="F45" s="61"/>
      <c r="G45" s="18"/>
      <c r="H45" s="43"/>
      <c r="I45" s="17"/>
      <c r="J45" s="101">
        <f>SUM(I43:I44)</f>
        <v>1305.42</v>
      </c>
      <c r="L45" s="52"/>
      <c r="M45" s="30"/>
    </row>
    <row r="46" spans="2:13" ht="17.25" thickBot="1">
      <c r="B46" s="82" t="s">
        <v>127</v>
      </c>
      <c r="C46" s="83"/>
      <c r="D46" s="84"/>
      <c r="E46" s="85" t="s">
        <v>169</v>
      </c>
      <c r="F46" s="217"/>
      <c r="G46" s="50" t="s">
        <v>0</v>
      </c>
      <c r="H46" s="55" t="s">
        <v>0</v>
      </c>
      <c r="I46" s="5" t="s">
        <v>0</v>
      </c>
      <c r="J46" s="13" t="s">
        <v>0</v>
      </c>
      <c r="L46" s="52"/>
      <c r="M46" s="30"/>
    </row>
    <row r="47" spans="2:13" ht="15">
      <c r="B47" s="208" t="s">
        <v>128</v>
      </c>
      <c r="C47" s="239" t="s">
        <v>167</v>
      </c>
      <c r="D47" s="232">
        <f>'Composição Cascalho'!I21</f>
        <v>2.66</v>
      </c>
      <c r="E47" s="3" t="s">
        <v>168</v>
      </c>
      <c r="F47" s="61">
        <v>1047.65</v>
      </c>
      <c r="G47" s="62" t="s">
        <v>13</v>
      </c>
      <c r="H47" s="63">
        <f>D47*1.24</f>
        <v>3.3</v>
      </c>
      <c r="I47" s="61">
        <f>SUM(F47*H47)</f>
        <v>3457.25</v>
      </c>
      <c r="J47" s="58"/>
      <c r="K47" s="31"/>
      <c r="L47" s="52"/>
      <c r="M47" s="30"/>
    </row>
    <row r="48" spans="2:13" ht="18.75" thickBot="1">
      <c r="B48" s="35"/>
      <c r="C48" s="33"/>
      <c r="D48" s="40"/>
      <c r="E48" s="16" t="s">
        <v>23</v>
      </c>
      <c r="F48" s="61"/>
      <c r="G48" s="18"/>
      <c r="H48" s="43"/>
      <c r="I48" s="17"/>
      <c r="J48" s="101">
        <f>SUM(I47)</f>
        <v>3457.25</v>
      </c>
      <c r="L48" s="52"/>
      <c r="M48" s="30"/>
    </row>
    <row r="49" spans="2:12" ht="20.25" thickBot="1">
      <c r="B49" s="82"/>
      <c r="C49" s="83"/>
      <c r="D49" s="84"/>
      <c r="E49" s="83" t="s">
        <v>26</v>
      </c>
      <c r="F49" s="218"/>
      <c r="G49" s="86"/>
      <c r="H49" s="87"/>
      <c r="I49" s="88"/>
      <c r="J49" s="89">
        <f>SUM(I11:I48)</f>
        <v>178214.22</v>
      </c>
      <c r="L49" s="31"/>
    </row>
    <row r="50" spans="1:11" s="30" customFormat="1" ht="15">
      <c r="A50"/>
      <c r="B50" s="3"/>
      <c r="C50" s="3"/>
      <c r="D50" s="36"/>
      <c r="E50" s="3" t="str">
        <f>'Relação Ruas'!B25</f>
        <v>Maravilha (SC), 11 de Novembro de 2019.</v>
      </c>
      <c r="F50" s="219" t="s">
        <v>0</v>
      </c>
      <c r="G50" s="42" t="s">
        <v>0</v>
      </c>
      <c r="H50" s="56"/>
      <c r="I50" s="29"/>
      <c r="J50" s="4"/>
      <c r="K50" s="31"/>
    </row>
    <row r="51" spans="1:11" s="30" customFormat="1" ht="16.5">
      <c r="A51"/>
      <c r="B51" s="3" t="s">
        <v>62</v>
      </c>
      <c r="C51" s="47"/>
      <c r="D51" s="55"/>
      <c r="E51" s="189"/>
      <c r="F51" s="220"/>
      <c r="G51" s="190"/>
      <c r="H51" s="190"/>
      <c r="I51" s="190"/>
      <c r="J51" s="5"/>
      <c r="K51" s="31"/>
    </row>
    <row r="52" spans="1:10" s="30" customFormat="1" ht="16.5">
      <c r="A52"/>
      <c r="B52" s="3" t="s">
        <v>63</v>
      </c>
      <c r="C52" s="47"/>
      <c r="D52" s="55"/>
      <c r="E52" s="189"/>
      <c r="F52" s="220"/>
      <c r="G52" s="190"/>
      <c r="H52" s="190"/>
      <c r="I52" s="190"/>
      <c r="J52" s="5"/>
    </row>
    <row r="53" spans="1:10" s="30" customFormat="1" ht="16.5">
      <c r="A53"/>
      <c r="B53" s="3" t="s">
        <v>103</v>
      </c>
      <c r="C53" s="3"/>
      <c r="D53" s="36"/>
      <c r="E53"/>
      <c r="F53" s="221"/>
      <c r="G53" s="191"/>
      <c r="H53" s="191"/>
      <c r="I53" s="191"/>
      <c r="J53" s="5"/>
    </row>
    <row r="54" spans="1:10" s="30" customFormat="1" ht="16.5">
      <c r="A54"/>
      <c r="B54" s="3" t="s">
        <v>176</v>
      </c>
      <c r="C54" s="3"/>
      <c r="D54" s="4"/>
      <c r="E54"/>
      <c r="F54" s="285" t="s">
        <v>60</v>
      </c>
      <c r="G54" s="285"/>
      <c r="H54" s="285"/>
      <c r="I54" s="285"/>
      <c r="J54" s="5"/>
    </row>
    <row r="55" spans="1:10" s="30" customFormat="1" ht="16.5">
      <c r="A55"/>
      <c r="B55" s="3"/>
      <c r="C55" s="3"/>
      <c r="D55" s="4"/>
      <c r="E55"/>
      <c r="F55" s="286" t="s">
        <v>64</v>
      </c>
      <c r="G55" s="286"/>
      <c r="H55" s="286"/>
      <c r="I55" s="286"/>
      <c r="J55" s="5"/>
    </row>
    <row r="56" spans="1:10" s="30" customFormat="1" ht="15.75">
      <c r="A56"/>
      <c r="B56" s="41" t="s">
        <v>101</v>
      </c>
      <c r="C56" s="41"/>
      <c r="D56" s="192"/>
      <c r="E56" s="41"/>
      <c r="F56" s="287" t="s">
        <v>61</v>
      </c>
      <c r="G56" s="287"/>
      <c r="H56" s="287"/>
      <c r="I56" s="287"/>
      <c r="J56" s="4"/>
    </row>
    <row r="57" spans="1:10" s="30" customFormat="1" ht="15.75">
      <c r="A57"/>
      <c r="B57" s="41" t="s">
        <v>102</v>
      </c>
      <c r="C57" s="41"/>
      <c r="D57" s="192"/>
      <c r="E57" s="41"/>
      <c r="F57" s="222"/>
      <c r="G57" s="193"/>
      <c r="H57" s="194"/>
      <c r="I57" s="5"/>
      <c r="J57" s="4"/>
    </row>
    <row r="58" spans="1:10" s="30" customFormat="1" ht="17.25" thickBot="1">
      <c r="A58"/>
      <c r="B58" s="57" t="s">
        <v>65</v>
      </c>
      <c r="C58" s="15"/>
      <c r="D58" s="11"/>
      <c r="E58" s="15"/>
      <c r="F58" s="223"/>
      <c r="G58" s="195"/>
      <c r="H58" s="196"/>
      <c r="I58" s="11"/>
      <c r="J58" s="11"/>
    </row>
    <row r="59" spans="2:10" ht="16.5">
      <c r="B59" s="197" t="s">
        <v>66</v>
      </c>
      <c r="C59" s="198"/>
      <c r="D59" s="19"/>
      <c r="E59" s="198"/>
      <c r="F59" s="224"/>
      <c r="G59" s="199"/>
      <c r="H59" s="200"/>
      <c r="I59" s="19"/>
      <c r="J59" s="205"/>
    </row>
    <row r="60" spans="1:13" s="30" customFormat="1" ht="17.25" thickBot="1">
      <c r="A60"/>
      <c r="B60" s="201" t="s">
        <v>67</v>
      </c>
      <c r="C60" s="188"/>
      <c r="D60" s="17"/>
      <c r="E60" s="188"/>
      <c r="F60" s="225"/>
      <c r="G60" s="202"/>
      <c r="H60" s="203"/>
      <c r="I60" s="17"/>
      <c r="J60" s="206"/>
      <c r="M60"/>
    </row>
  </sheetData>
  <sheetProtection/>
  <mergeCells count="4">
    <mergeCell ref="B2:J2"/>
    <mergeCell ref="F54:I54"/>
    <mergeCell ref="F55:I55"/>
    <mergeCell ref="F56:I56"/>
  </mergeCells>
  <printOptions/>
  <pageMargins left="0.7874015748031497" right="0.7874015748031497" top="1.7716535433070868" bottom="0.984251968503937" header="0.5118110236220472" footer="0.5118110236220472"/>
  <pageSetup fitToHeight="1" fitToWidth="1"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75" zoomScaleNormal="75" zoomScalePageLayoutView="0" workbookViewId="0" topLeftCell="A1">
      <selection activeCell="J42" sqref="J42"/>
    </sheetView>
  </sheetViews>
  <sheetFormatPr defaultColWidth="9.140625" defaultRowHeight="12.75"/>
  <cols>
    <col min="1" max="1" width="9.140625" style="102" customWidth="1"/>
    <col min="2" max="2" width="7.00390625" style="102" customWidth="1"/>
    <col min="3" max="3" width="38.28125" style="102" customWidth="1"/>
    <col min="4" max="4" width="13.8515625" style="104" bestFit="1" customWidth="1"/>
    <col min="5" max="5" width="10.57421875" style="105" bestFit="1" customWidth="1"/>
    <col min="6" max="6" width="11.140625" style="104" customWidth="1"/>
    <col min="7" max="7" width="10.28125" style="105" customWidth="1"/>
    <col min="8" max="8" width="11.57421875" style="104" bestFit="1" customWidth="1"/>
    <col min="9" max="9" width="10.28125" style="105" customWidth="1"/>
    <col min="10" max="10" width="11.57421875" style="105" bestFit="1" customWidth="1"/>
    <col min="11" max="11" width="9.421875" style="105" bestFit="1" customWidth="1"/>
    <col min="12" max="12" width="15.421875" style="102" bestFit="1" customWidth="1"/>
    <col min="13" max="13" width="10.28125" style="102" customWidth="1"/>
    <col min="14" max="16384" width="9.140625" style="102" customWidth="1"/>
  </cols>
  <sheetData>
    <row r="1" spans="2:13" ht="30.75" customHeight="1" thickBot="1">
      <c r="B1" s="282" t="s">
        <v>180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9"/>
    </row>
    <row r="2" spans="2:12" ht="16.5">
      <c r="B2" s="3" t="s">
        <v>84</v>
      </c>
      <c r="C2" s="3"/>
      <c r="D2" s="36"/>
      <c r="E2" s="6"/>
      <c r="F2" s="7"/>
      <c r="G2" s="26"/>
      <c r="H2" s="38"/>
      <c r="I2" s="5"/>
      <c r="J2" s="4"/>
      <c r="K2" s="30"/>
      <c r="L2" s="30"/>
    </row>
    <row r="3" spans="2:12" ht="16.5">
      <c r="B3" s="3" t="s">
        <v>85</v>
      </c>
      <c r="C3" s="3"/>
      <c r="D3" s="36"/>
      <c r="E3" s="6"/>
      <c r="F3" s="7"/>
      <c r="G3" s="26"/>
      <c r="H3" s="38"/>
      <c r="I3" s="28"/>
      <c r="J3" s="11"/>
      <c r="K3" s="30"/>
      <c r="L3" s="30"/>
    </row>
    <row r="4" spans="2:12" ht="16.5">
      <c r="B4" s="3" t="s">
        <v>104</v>
      </c>
      <c r="C4" s="3"/>
      <c r="D4" s="36"/>
      <c r="E4" s="6"/>
      <c r="F4" s="7"/>
      <c r="G4" s="26"/>
      <c r="H4" s="38"/>
      <c r="I4" s="28"/>
      <c r="J4" s="11"/>
      <c r="K4" s="30"/>
      <c r="L4" s="30"/>
    </row>
    <row r="5" spans="2:12" ht="16.5">
      <c r="B5" s="3" t="s">
        <v>105</v>
      </c>
      <c r="C5" s="3"/>
      <c r="D5" s="36"/>
      <c r="E5" s="6"/>
      <c r="F5" s="7"/>
      <c r="G5" s="26"/>
      <c r="H5" s="38"/>
      <c r="I5" s="5"/>
      <c r="J5" s="11"/>
      <c r="K5" s="30"/>
      <c r="L5" s="30"/>
    </row>
    <row r="6" spans="2:13" ht="17.25" thickBot="1">
      <c r="B6" s="103"/>
      <c r="C6" s="103"/>
      <c r="D6" s="106"/>
      <c r="E6" s="107"/>
      <c r="F6" s="108"/>
      <c r="G6" s="109"/>
      <c r="H6" s="110"/>
      <c r="I6" s="111"/>
      <c r="J6" s="115"/>
      <c r="K6" s="113"/>
      <c r="L6" s="113"/>
      <c r="M6" s="113"/>
    </row>
    <row r="7" spans="2:13" ht="16.5">
      <c r="B7" s="290" t="s">
        <v>41</v>
      </c>
      <c r="C7" s="291"/>
      <c r="D7" s="171" t="s">
        <v>42</v>
      </c>
      <c r="E7" s="172" t="s">
        <v>43</v>
      </c>
      <c r="F7" s="294" t="s">
        <v>44</v>
      </c>
      <c r="G7" s="295"/>
      <c r="H7" s="294" t="s">
        <v>45</v>
      </c>
      <c r="I7" s="295"/>
      <c r="J7" s="294" t="s">
        <v>46</v>
      </c>
      <c r="K7" s="295"/>
      <c r="L7" s="294" t="s">
        <v>47</v>
      </c>
      <c r="M7" s="296"/>
    </row>
    <row r="8" spans="2:13" ht="17.25" thickBot="1">
      <c r="B8" s="292"/>
      <c r="C8" s="293"/>
      <c r="D8" s="173" t="s">
        <v>48</v>
      </c>
      <c r="E8" s="174" t="s">
        <v>49</v>
      </c>
      <c r="F8" s="175" t="s">
        <v>50</v>
      </c>
      <c r="G8" s="174" t="s">
        <v>51</v>
      </c>
      <c r="H8" s="173" t="s">
        <v>50</v>
      </c>
      <c r="I8" s="174" t="s">
        <v>51</v>
      </c>
      <c r="J8" s="174" t="s">
        <v>50</v>
      </c>
      <c r="K8" s="174" t="s">
        <v>51</v>
      </c>
      <c r="L8" s="173" t="s">
        <v>50</v>
      </c>
      <c r="M8" s="176" t="s">
        <v>51</v>
      </c>
    </row>
    <row r="9" spans="1:14" ht="16.5">
      <c r="A9" s="116"/>
      <c r="B9" s="117" t="s">
        <v>52</v>
      </c>
      <c r="C9" s="118" t="str">
        <f>GLOBAL!E10</f>
        <v>PLACAS DE OBRA</v>
      </c>
      <c r="D9" s="119">
        <f>GLOBAL!J12</f>
        <v>1141.17</v>
      </c>
      <c r="E9" s="120">
        <f>SUM(D9/D$24)</f>
        <v>0.0064</v>
      </c>
      <c r="F9" s="121">
        <f>SUM(($D$9*100)/100)</f>
        <v>1141.17</v>
      </c>
      <c r="G9" s="122">
        <f>SUM(F9/$D$24)</f>
        <v>0.0064</v>
      </c>
      <c r="H9" s="121"/>
      <c r="I9" s="122"/>
      <c r="J9" s="121"/>
      <c r="K9" s="122"/>
      <c r="L9" s="121" t="s">
        <v>0</v>
      </c>
      <c r="M9" s="123" t="s">
        <v>0</v>
      </c>
      <c r="N9" s="116"/>
    </row>
    <row r="10" spans="1:14" ht="16.5">
      <c r="A10" s="130"/>
      <c r="B10" s="124"/>
      <c r="C10" s="125"/>
      <c r="D10" s="126"/>
      <c r="E10" s="127"/>
      <c r="F10" s="111"/>
      <c r="G10" s="128"/>
      <c r="H10" s="111"/>
      <c r="I10" s="128"/>
      <c r="J10" s="111"/>
      <c r="K10" s="128"/>
      <c r="L10" s="111"/>
      <c r="M10" s="129"/>
      <c r="N10" s="116"/>
    </row>
    <row r="11" spans="1:14" ht="16.5">
      <c r="A11" s="116"/>
      <c r="B11" s="124" t="s">
        <v>34</v>
      </c>
      <c r="C11" s="125" t="str">
        <f>GLOBAL!E13</f>
        <v>TERRAPLENAGEM</v>
      </c>
      <c r="D11" s="126">
        <f>GLOBAL!J19</f>
        <v>21291.1</v>
      </c>
      <c r="E11" s="127">
        <f>SUM(D11/D$24)</f>
        <v>0.1195</v>
      </c>
      <c r="F11" s="111">
        <f>SUM(($D$11*25)/100)</f>
        <v>5322.78</v>
      </c>
      <c r="G11" s="128">
        <f>SUM(F11/$D$24)</f>
        <v>0.0299</v>
      </c>
      <c r="H11" s="111">
        <f>SUM(($D$11*25)/100)</f>
        <v>5322.78</v>
      </c>
      <c r="I11" s="128">
        <f>SUM(H11/$D$24)</f>
        <v>0.0299</v>
      </c>
      <c r="J11" s="111">
        <f>SUM(($D$11*25)/100)</f>
        <v>5322.78</v>
      </c>
      <c r="K11" s="128">
        <f>SUM(J11/$D$24)</f>
        <v>0.0299</v>
      </c>
      <c r="L11" s="111">
        <f>SUM(($D$11*25)/100)</f>
        <v>5322.78</v>
      </c>
      <c r="M11" s="128">
        <f>SUM(L11/$D$24)</f>
        <v>0.0299</v>
      </c>
      <c r="N11" s="116"/>
    </row>
    <row r="12" spans="1:14" ht="16.5">
      <c r="A12" s="130"/>
      <c r="B12" s="124" t="s">
        <v>0</v>
      </c>
      <c r="C12" s="125" t="s">
        <v>0</v>
      </c>
      <c r="D12" s="126" t="s">
        <v>0</v>
      </c>
      <c r="E12" s="127" t="s">
        <v>0</v>
      </c>
      <c r="F12" s="111"/>
      <c r="G12" s="128"/>
      <c r="H12" s="111"/>
      <c r="I12" s="128"/>
      <c r="J12" s="111" t="s">
        <v>0</v>
      </c>
      <c r="K12" s="128" t="s">
        <v>0</v>
      </c>
      <c r="L12" s="111"/>
      <c r="M12" s="129" t="s">
        <v>0</v>
      </c>
      <c r="N12" s="116"/>
    </row>
    <row r="13" spans="1:14" ht="16.5">
      <c r="A13" s="130"/>
      <c r="B13" s="124" t="s">
        <v>36</v>
      </c>
      <c r="C13" s="125" t="str">
        <f>GLOBAL!E20</f>
        <v>DRENAGEM PLUVIAL</v>
      </c>
      <c r="D13" s="126">
        <f>GLOBAL!J33</f>
        <v>8500.03</v>
      </c>
      <c r="E13" s="127">
        <f>SUM(D13/D$24)</f>
        <v>0.0477</v>
      </c>
      <c r="F13" s="111">
        <f>SUM((D13*25/100))</f>
        <v>2125.01</v>
      </c>
      <c r="G13" s="128">
        <f>SUM(F13/D$24)</f>
        <v>0.0119</v>
      </c>
      <c r="H13" s="111">
        <f>SUM($D$13*25/100)</f>
        <v>2125.01</v>
      </c>
      <c r="I13" s="128">
        <f>SUM(H13/$D24)</f>
        <v>0.0119</v>
      </c>
      <c r="J13" s="111">
        <f>SUM($D$13*25/100)</f>
        <v>2125.01</v>
      </c>
      <c r="K13" s="128">
        <f>SUM(J13/$D24)</f>
        <v>0.0119</v>
      </c>
      <c r="L13" s="111">
        <f>SUM($D$13*25/100)</f>
        <v>2125.01</v>
      </c>
      <c r="M13" s="128">
        <f>SUM(L13/$D24)</f>
        <v>0.0119</v>
      </c>
      <c r="N13" s="116"/>
    </row>
    <row r="14" spans="1:14" ht="16.5">
      <c r="A14" s="116"/>
      <c r="B14" s="124" t="s">
        <v>0</v>
      </c>
      <c r="C14" s="125" t="s">
        <v>0</v>
      </c>
      <c r="D14" s="126" t="s">
        <v>0</v>
      </c>
      <c r="E14" s="127" t="s">
        <v>0</v>
      </c>
      <c r="F14" s="111" t="s">
        <v>0</v>
      </c>
      <c r="G14" s="128" t="s">
        <v>0</v>
      </c>
      <c r="H14" s="111" t="s">
        <v>0</v>
      </c>
      <c r="I14" s="128" t="s">
        <v>0</v>
      </c>
      <c r="J14" s="111" t="s">
        <v>0</v>
      </c>
      <c r="K14" s="128"/>
      <c r="L14" s="111"/>
      <c r="M14" s="129"/>
      <c r="N14" s="116"/>
    </row>
    <row r="15" spans="1:14" ht="15.75" customHeight="1">
      <c r="A15" s="130"/>
      <c r="B15" s="124" t="s">
        <v>39</v>
      </c>
      <c r="C15" s="125" t="str">
        <f>GLOBAL!E34</f>
        <v>PAVIMENTAÇÃO </v>
      </c>
      <c r="D15" s="126">
        <f>GLOBAL!J40</f>
        <v>142519.25</v>
      </c>
      <c r="E15" s="127">
        <f>SUM(D15/D$24)</f>
        <v>0.7997</v>
      </c>
      <c r="F15" s="111">
        <f>SUM((D15*25)/100)</f>
        <v>35629.81</v>
      </c>
      <c r="G15" s="128">
        <f>SUM(F15/D$24)</f>
        <v>0.1999</v>
      </c>
      <c r="H15" s="111">
        <f>SUM((D15*25)/100)</f>
        <v>35629.81</v>
      </c>
      <c r="I15" s="128">
        <f>SUM(H15/D$24)</f>
        <v>0.1999</v>
      </c>
      <c r="J15" s="111">
        <f>SUM((D15*25)/100)</f>
        <v>35629.81</v>
      </c>
      <c r="K15" s="128">
        <f>SUM(J15/D$24)</f>
        <v>0.1999</v>
      </c>
      <c r="L15" s="111">
        <f>SUM((D15*25)/100)</f>
        <v>35629.81</v>
      </c>
      <c r="M15" s="129">
        <f>SUM(L15/D$24)</f>
        <v>0.1999</v>
      </c>
      <c r="N15" s="116"/>
    </row>
    <row r="16" spans="1:14" ht="16.5">
      <c r="A16" s="130"/>
      <c r="B16" s="124" t="s">
        <v>0</v>
      </c>
      <c r="C16" s="125" t="s">
        <v>0</v>
      </c>
      <c r="D16" s="126" t="s">
        <v>0</v>
      </c>
      <c r="E16" s="127" t="s">
        <v>0</v>
      </c>
      <c r="F16" s="111" t="s">
        <v>0</v>
      </c>
      <c r="G16" s="128" t="s">
        <v>0</v>
      </c>
      <c r="H16" s="111"/>
      <c r="I16" s="128"/>
      <c r="J16" s="111"/>
      <c r="K16" s="128"/>
      <c r="L16" s="111" t="s">
        <v>0</v>
      </c>
      <c r="M16" s="129" t="s">
        <v>0</v>
      </c>
      <c r="N16" s="116"/>
    </row>
    <row r="17" spans="1:14" ht="15.75" customHeight="1">
      <c r="A17" s="130"/>
      <c r="B17" s="124" t="s">
        <v>40</v>
      </c>
      <c r="C17" s="125" t="str">
        <f>GLOBAL!E41</f>
        <v>SINALIZAÇÃO </v>
      </c>
      <c r="D17" s="126">
        <f>GLOBAL!J45</f>
        <v>1305.42</v>
      </c>
      <c r="E17" s="127">
        <f>SUM(D17/D$24)</f>
        <v>0.0073</v>
      </c>
      <c r="F17" s="111" t="s">
        <v>0</v>
      </c>
      <c r="G17" s="128" t="s">
        <v>0</v>
      </c>
      <c r="H17" s="111" t="s">
        <v>0</v>
      </c>
      <c r="I17" s="128" t="s">
        <v>0</v>
      </c>
      <c r="J17" s="111"/>
      <c r="K17" s="128"/>
      <c r="L17" s="111">
        <f>SUM((D17*100)/100)</f>
        <v>1305.42</v>
      </c>
      <c r="M17" s="129">
        <f>SUM(L17/D$24)</f>
        <v>0.0073</v>
      </c>
      <c r="N17" s="116"/>
    </row>
    <row r="18" spans="1:14" ht="16.5">
      <c r="A18" s="130"/>
      <c r="B18" s="124" t="s">
        <v>0</v>
      </c>
      <c r="C18" s="125" t="s">
        <v>0</v>
      </c>
      <c r="D18" s="126" t="s">
        <v>0</v>
      </c>
      <c r="E18" s="127"/>
      <c r="F18" s="111" t="s">
        <v>0</v>
      </c>
      <c r="G18" s="128" t="s">
        <v>0</v>
      </c>
      <c r="H18" s="111"/>
      <c r="I18" s="128"/>
      <c r="J18" s="111"/>
      <c r="K18" s="128"/>
      <c r="L18" s="111" t="s">
        <v>0</v>
      </c>
      <c r="M18" s="129" t="s">
        <v>0</v>
      </c>
      <c r="N18" s="116"/>
    </row>
    <row r="19" spans="1:14" ht="16.5">
      <c r="A19" s="130"/>
      <c r="B19" s="124" t="s">
        <v>127</v>
      </c>
      <c r="C19" s="125" t="str">
        <f>GLOBAL!E46</f>
        <v>CASCALHAMENTO ESTACIONAMENTO</v>
      </c>
      <c r="D19" s="126">
        <f>GLOBAL!J48</f>
        <v>3457.25</v>
      </c>
      <c r="E19" s="127">
        <f>SUM(D19/D$24)</f>
        <v>0.0194</v>
      </c>
      <c r="F19" s="111">
        <f>SUM((D19*25)/100)</f>
        <v>864.31</v>
      </c>
      <c r="G19" s="128">
        <f>SUM(F19/D$24)</f>
        <v>0.0048</v>
      </c>
      <c r="H19" s="111">
        <f>SUM((D19*25)/100)</f>
        <v>864.31</v>
      </c>
      <c r="I19" s="128">
        <f>SUM(H19/D$24)</f>
        <v>0.0048</v>
      </c>
      <c r="J19" s="111">
        <f>SUM((D19*25)/100)</f>
        <v>864.31</v>
      </c>
      <c r="K19" s="128">
        <f>SUM(J19/D$24)</f>
        <v>0.0048</v>
      </c>
      <c r="L19" s="111">
        <f>SUM((D19*25)/100)</f>
        <v>864.31</v>
      </c>
      <c r="M19" s="129">
        <f>SUM(L19/D$24)</f>
        <v>0.0048</v>
      </c>
      <c r="N19" s="116"/>
    </row>
    <row r="20" spans="1:14" ht="5.25" customHeight="1">
      <c r="A20" s="130"/>
      <c r="B20" s="124"/>
      <c r="C20" s="125"/>
      <c r="D20" s="126"/>
      <c r="E20" s="127"/>
      <c r="F20" s="111"/>
      <c r="G20" s="128"/>
      <c r="H20" s="111"/>
      <c r="I20" s="128"/>
      <c r="J20" s="111"/>
      <c r="K20" s="128"/>
      <c r="L20" s="111"/>
      <c r="M20" s="129"/>
      <c r="N20" s="116"/>
    </row>
    <row r="21" spans="1:14" ht="16.5">
      <c r="A21" s="130"/>
      <c r="B21" s="124"/>
      <c r="C21" s="125"/>
      <c r="D21" s="126"/>
      <c r="E21" s="127"/>
      <c r="F21" s="111"/>
      <c r="G21" s="128"/>
      <c r="H21" s="111"/>
      <c r="I21" s="128"/>
      <c r="J21" s="111"/>
      <c r="K21" s="128"/>
      <c r="L21" s="111"/>
      <c r="M21" s="129"/>
      <c r="N21" s="116"/>
    </row>
    <row r="22" spans="1:14" ht="15">
      <c r="A22" s="116"/>
      <c r="B22" s="125"/>
      <c r="C22" s="125"/>
      <c r="D22" s="131"/>
      <c r="E22" s="127"/>
      <c r="F22" s="111"/>
      <c r="G22" s="128"/>
      <c r="H22" s="111"/>
      <c r="I22" s="128"/>
      <c r="J22" s="111"/>
      <c r="K22" s="128"/>
      <c r="L22" s="111"/>
      <c r="M22" s="129"/>
      <c r="N22" s="116"/>
    </row>
    <row r="23" spans="1:14" ht="15.75" thickBot="1">
      <c r="A23" s="116"/>
      <c r="B23" s="125" t="s">
        <v>0</v>
      </c>
      <c r="C23" s="132" t="s">
        <v>53</v>
      </c>
      <c r="D23" s="131" t="s">
        <v>0</v>
      </c>
      <c r="E23" s="127" t="s">
        <v>0</v>
      </c>
      <c r="F23" s="111">
        <f aca="true" t="shared" si="0" ref="F23:M23">SUM(F9:F21)</f>
        <v>45083.08</v>
      </c>
      <c r="G23" s="128">
        <f t="shared" si="0"/>
        <v>0.2529</v>
      </c>
      <c r="H23" s="111">
        <f t="shared" si="0"/>
        <v>43941.91</v>
      </c>
      <c r="I23" s="128">
        <f t="shared" si="0"/>
        <v>0.2465</v>
      </c>
      <c r="J23" s="111">
        <f t="shared" si="0"/>
        <v>43941.91</v>
      </c>
      <c r="K23" s="128">
        <f t="shared" si="0"/>
        <v>0.2465</v>
      </c>
      <c r="L23" s="111">
        <f t="shared" si="0"/>
        <v>45247.33</v>
      </c>
      <c r="M23" s="129">
        <f t="shared" si="0"/>
        <v>0.2538</v>
      </c>
      <c r="N23" s="116"/>
    </row>
    <row r="24" spans="1:14" ht="17.25" thickBot="1">
      <c r="A24" s="116"/>
      <c r="B24" s="125" t="s">
        <v>0</v>
      </c>
      <c r="C24" s="125"/>
      <c r="D24" s="177">
        <f>SUM(D9:D21)</f>
        <v>178214.22</v>
      </c>
      <c r="E24" s="178">
        <f>SUM(E9:E21)</f>
        <v>1</v>
      </c>
      <c r="F24" s="111"/>
      <c r="G24" s="128"/>
      <c r="H24" s="111"/>
      <c r="I24" s="128"/>
      <c r="J24" s="111"/>
      <c r="K24" s="128"/>
      <c r="L24" s="111"/>
      <c r="M24" s="129"/>
      <c r="N24" s="116"/>
    </row>
    <row r="25" spans="1:14" ht="17.25" thickBot="1">
      <c r="A25" s="116"/>
      <c r="B25" s="125" t="s">
        <v>0</v>
      </c>
      <c r="C25" s="132" t="s">
        <v>54</v>
      </c>
      <c r="D25" s="131"/>
      <c r="E25" s="127"/>
      <c r="F25" s="111">
        <f>SUM(F23)</f>
        <v>45083.08</v>
      </c>
      <c r="G25" s="128">
        <f>SUM(G23)</f>
        <v>0.2529</v>
      </c>
      <c r="H25" s="111">
        <f>SUM(F23+H23)</f>
        <v>89024.99</v>
      </c>
      <c r="I25" s="128">
        <f>SUM(G23+I23)</f>
        <v>0.4994</v>
      </c>
      <c r="J25" s="111">
        <f>SUM(H23+J23)</f>
        <v>87883.82</v>
      </c>
      <c r="K25" s="128">
        <f>SUM(G23+I23+K23)</f>
        <v>0.7459</v>
      </c>
      <c r="L25" s="179">
        <f>SUM(F23+H23+J23+L23)-0.01</f>
        <v>178214.22</v>
      </c>
      <c r="M25" s="180">
        <f>SUM(G23+I23+K23+M23)+0.0003</f>
        <v>1</v>
      </c>
      <c r="N25" s="116"/>
    </row>
    <row r="26" spans="1:14" ht="15.75" thickBot="1">
      <c r="A26" s="116"/>
      <c r="B26" s="133" t="s">
        <v>0</v>
      </c>
      <c r="C26" s="133"/>
      <c r="D26" s="134"/>
      <c r="E26" s="135"/>
      <c r="F26" s="136"/>
      <c r="G26" s="137"/>
      <c r="H26" s="136"/>
      <c r="I26" s="137"/>
      <c r="J26" s="136"/>
      <c r="K26" s="137"/>
      <c r="L26" s="136"/>
      <c r="M26" s="138"/>
      <c r="N26" s="116"/>
    </row>
    <row r="27" spans="2:13" ht="15">
      <c r="B27" s="139" t="s">
        <v>0</v>
      </c>
      <c r="C27" s="139" t="s">
        <v>0</v>
      </c>
      <c r="D27" s="111" t="s">
        <v>0</v>
      </c>
      <c r="E27" s="128"/>
      <c r="F27" s="111"/>
      <c r="G27" s="128"/>
      <c r="H27" s="111"/>
      <c r="I27" s="128"/>
      <c r="J27" s="140"/>
      <c r="K27" s="128"/>
      <c r="L27" s="111"/>
      <c r="M27" s="128"/>
    </row>
    <row r="28" spans="2:13" ht="15">
      <c r="B28" s="103"/>
      <c r="C28" s="103"/>
      <c r="D28" s="112"/>
      <c r="E28" s="141"/>
      <c r="F28" s="112"/>
      <c r="G28" s="141"/>
      <c r="H28" s="112"/>
      <c r="I28" s="141"/>
      <c r="J28" s="141"/>
      <c r="K28" s="141"/>
      <c r="L28" s="142" t="s">
        <v>0</v>
      </c>
      <c r="M28" s="103"/>
    </row>
    <row r="29" spans="2:13" ht="15">
      <c r="B29" s="103"/>
      <c r="C29" s="3" t="str">
        <f>GLOBAL!E50</f>
        <v>Maravilha (SC), 11 de Novembro de 2019.</v>
      </c>
      <c r="D29" s="112"/>
      <c r="E29" s="141"/>
      <c r="F29" s="112"/>
      <c r="G29" s="141"/>
      <c r="H29" s="112"/>
      <c r="I29" s="141"/>
      <c r="J29" s="141"/>
      <c r="K29" s="141"/>
      <c r="L29" s="112"/>
      <c r="M29" s="103"/>
    </row>
    <row r="30" spans="2:13" ht="16.5">
      <c r="B30" s="103"/>
      <c r="C30" s="103"/>
      <c r="D30" s="112"/>
      <c r="E30" s="141"/>
      <c r="F30" s="285" t="s">
        <v>60</v>
      </c>
      <c r="G30" s="285"/>
      <c r="H30" s="285"/>
      <c r="I30" s="285"/>
      <c r="J30" s="141"/>
      <c r="K30" s="141"/>
      <c r="L30" s="112"/>
      <c r="M30" s="103"/>
    </row>
    <row r="31" spans="2:13" ht="16.5">
      <c r="B31" s="103"/>
      <c r="C31" s="103"/>
      <c r="D31" s="112"/>
      <c r="E31" s="141"/>
      <c r="F31" s="286" t="s">
        <v>64</v>
      </c>
      <c r="G31" s="286"/>
      <c r="H31" s="286"/>
      <c r="I31" s="286"/>
      <c r="J31" s="141"/>
      <c r="K31" s="141"/>
      <c r="L31" s="112"/>
      <c r="M31" s="103"/>
    </row>
    <row r="32" spans="2:13" ht="15">
      <c r="B32" s="103"/>
      <c r="C32" s="103"/>
      <c r="D32" s="112"/>
      <c r="E32" s="141"/>
      <c r="F32" s="287" t="s">
        <v>61</v>
      </c>
      <c r="G32" s="287"/>
      <c r="H32" s="287"/>
      <c r="I32" s="287"/>
      <c r="J32" s="141"/>
      <c r="K32" s="141"/>
      <c r="L32" s="112"/>
      <c r="M32" s="103"/>
    </row>
    <row r="33" spans="2:13" ht="15">
      <c r="B33" s="103"/>
      <c r="C33" s="103"/>
      <c r="D33" s="112"/>
      <c r="E33" s="141"/>
      <c r="F33" s="169"/>
      <c r="G33" s="169"/>
      <c r="H33" s="169"/>
      <c r="I33" s="169"/>
      <c r="J33" s="141"/>
      <c r="K33" s="141"/>
      <c r="L33" s="112"/>
      <c r="M33" s="103"/>
    </row>
    <row r="34" spans="2:13" ht="15">
      <c r="B34" s="103"/>
      <c r="C34" s="103"/>
      <c r="D34" s="112"/>
      <c r="E34" s="141"/>
      <c r="F34" s="170"/>
      <c r="G34" s="170"/>
      <c r="H34" s="170"/>
      <c r="I34" s="170"/>
      <c r="J34" s="141"/>
      <c r="K34" s="141"/>
      <c r="L34" s="112"/>
      <c r="M34" s="103"/>
    </row>
    <row r="35" ht="12.75">
      <c r="L35" s="104"/>
    </row>
    <row r="36" ht="12.75">
      <c r="L36" s="104"/>
    </row>
    <row r="37" ht="12.75">
      <c r="L37" s="104"/>
    </row>
    <row r="38" ht="12.75">
      <c r="L38" s="104"/>
    </row>
    <row r="39" ht="12.75">
      <c r="L39" s="104"/>
    </row>
    <row r="40" ht="12.75">
      <c r="L40" s="104"/>
    </row>
    <row r="41" ht="12.75">
      <c r="L41" s="104"/>
    </row>
    <row r="42" ht="12.75">
      <c r="L42" s="104"/>
    </row>
    <row r="43" ht="12.75">
      <c r="L43" s="104"/>
    </row>
    <row r="44" spans="12:13" ht="12.75">
      <c r="L44" s="104"/>
      <c r="M44" s="105"/>
    </row>
    <row r="45" spans="12:13" ht="12.75">
      <c r="L45" s="104"/>
      <c r="M45" s="105"/>
    </row>
    <row r="46" spans="12:13" ht="12.75">
      <c r="L46" s="104"/>
      <c r="M46" s="105"/>
    </row>
    <row r="47" spans="12:13" ht="12.75">
      <c r="L47" s="104"/>
      <c r="M47" s="105"/>
    </row>
    <row r="48" spans="12:13" ht="12.75">
      <c r="L48" s="104"/>
      <c r="M48" s="105"/>
    </row>
  </sheetData>
  <sheetProtection/>
  <mergeCells count="9">
    <mergeCell ref="B1:M1"/>
    <mergeCell ref="F30:I30"/>
    <mergeCell ref="F32:I32"/>
    <mergeCell ref="B7:C8"/>
    <mergeCell ref="F7:G7"/>
    <mergeCell ref="H7:I7"/>
    <mergeCell ref="J7:K7"/>
    <mergeCell ref="L7:M7"/>
    <mergeCell ref="F31:I31"/>
  </mergeCells>
  <printOptions/>
  <pageMargins left="1.1811023622047245" right="1.968503937007874" top="0.984251968503937" bottom="0.984251968503937" header="0.5118110236220472" footer="0.5118110236220472"/>
  <pageSetup fitToHeight="1" fitToWidth="1" horizontalDpi="600" verticalDpi="6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D1">
      <selection activeCell="E27" sqref="E27"/>
    </sheetView>
  </sheetViews>
  <sheetFormatPr defaultColWidth="9.140625" defaultRowHeight="12.75"/>
  <cols>
    <col min="1" max="1" width="5.8515625" style="0" customWidth="1"/>
    <col min="3" max="3" width="10.57421875" style="0" customWidth="1"/>
    <col min="4" max="4" width="10.421875" style="0" customWidth="1"/>
    <col min="5" max="5" width="76.140625" style="0" customWidth="1"/>
    <col min="8" max="8" width="13.00390625" style="0" customWidth="1"/>
  </cols>
  <sheetData>
    <row r="1" spans="1:9" ht="29.25">
      <c r="A1" s="302" t="s">
        <v>129</v>
      </c>
      <c r="B1" s="302"/>
      <c r="C1" s="302"/>
      <c r="D1" s="302"/>
      <c r="E1" s="302"/>
      <c r="F1" s="302"/>
      <c r="G1" s="302"/>
      <c r="H1" s="302"/>
      <c r="I1" s="302"/>
    </row>
    <row r="2" spans="1:9" ht="12.75">
      <c r="A2" s="102"/>
      <c r="B2" s="102"/>
      <c r="C2" s="102"/>
      <c r="D2" s="113"/>
      <c r="E2" s="102"/>
      <c r="F2" s="104"/>
      <c r="G2" s="245"/>
      <c r="H2" s="102"/>
      <c r="I2" s="104"/>
    </row>
    <row r="3" spans="1:9" ht="16.5">
      <c r="A3" s="102"/>
      <c r="B3" s="3" t="s">
        <v>84</v>
      </c>
      <c r="C3" s="103"/>
      <c r="D3" s="106"/>
      <c r="E3" s="107"/>
      <c r="F3" s="108"/>
      <c r="G3" s="109"/>
      <c r="H3" s="107"/>
      <c r="I3" s="112"/>
    </row>
    <row r="4" spans="1:9" ht="16.5">
      <c r="A4" s="102"/>
      <c r="B4" s="3" t="s">
        <v>85</v>
      </c>
      <c r="C4" s="103"/>
      <c r="D4" s="106"/>
      <c r="E4" s="107"/>
      <c r="F4" s="108"/>
      <c r="G4" s="109"/>
      <c r="H4" s="107"/>
      <c r="I4" s="246"/>
    </row>
    <row r="5" spans="1:9" ht="16.5">
      <c r="A5" s="102"/>
      <c r="B5" s="3" t="s">
        <v>104</v>
      </c>
      <c r="C5" s="103"/>
      <c r="D5" s="106"/>
      <c r="E5" s="107"/>
      <c r="F5" s="108"/>
      <c r="G5" s="109"/>
      <c r="H5" s="107"/>
      <c r="I5" s="246"/>
    </row>
    <row r="6" spans="1:9" ht="16.5">
      <c r="A6" s="102"/>
      <c r="B6" s="3" t="s">
        <v>105</v>
      </c>
      <c r="C6" s="103"/>
      <c r="D6" s="106"/>
      <c r="E6" s="107"/>
      <c r="F6" s="108"/>
      <c r="G6" s="109"/>
      <c r="H6" s="107"/>
      <c r="I6" s="112"/>
    </row>
    <row r="7" spans="1:9" ht="15">
      <c r="A7" s="247"/>
      <c r="B7" s="248"/>
      <c r="C7" s="248"/>
      <c r="D7" s="249"/>
      <c r="E7" s="249"/>
      <c r="F7" s="249"/>
      <c r="G7" s="249"/>
      <c r="H7" s="249"/>
      <c r="I7" s="249"/>
    </row>
    <row r="8" spans="1:9" ht="15">
      <c r="A8" s="303" t="s">
        <v>130</v>
      </c>
      <c r="B8" s="304"/>
      <c r="C8" s="304"/>
      <c r="D8" s="304"/>
      <c r="E8" s="304"/>
      <c r="F8" s="304"/>
      <c r="G8" s="304"/>
      <c r="H8" s="304"/>
      <c r="I8" s="305"/>
    </row>
    <row r="9" spans="1:9" ht="15">
      <c r="A9" s="247"/>
      <c r="B9" s="247"/>
      <c r="C9" s="247"/>
      <c r="D9" s="247"/>
      <c r="E9" s="247"/>
      <c r="F9" s="247"/>
      <c r="G9" s="247"/>
      <c r="H9" s="247"/>
      <c r="I9" s="247"/>
    </row>
    <row r="10" spans="1:9" ht="12.75">
      <c r="A10" s="297" t="s">
        <v>131</v>
      </c>
      <c r="B10" s="297" t="s">
        <v>132</v>
      </c>
      <c r="C10" s="297" t="s">
        <v>133</v>
      </c>
      <c r="D10" s="297" t="s">
        <v>134</v>
      </c>
      <c r="E10" s="297" t="s">
        <v>135</v>
      </c>
      <c r="F10" s="297" t="s">
        <v>136</v>
      </c>
      <c r="G10" s="297" t="s">
        <v>137</v>
      </c>
      <c r="H10" s="297" t="s">
        <v>170</v>
      </c>
      <c r="I10" s="297" t="s">
        <v>138</v>
      </c>
    </row>
    <row r="11" spans="1:9" ht="18" customHeight="1">
      <c r="A11" s="297"/>
      <c r="B11" s="297"/>
      <c r="C11" s="297"/>
      <c r="D11" s="297"/>
      <c r="E11" s="297"/>
      <c r="F11" s="297"/>
      <c r="G11" s="297"/>
      <c r="H11" s="297"/>
      <c r="I11" s="297"/>
    </row>
    <row r="12" spans="1:9" ht="15">
      <c r="A12" s="250">
        <v>1</v>
      </c>
      <c r="B12" s="251" t="s">
        <v>139</v>
      </c>
      <c r="C12" s="252" t="s">
        <v>18</v>
      </c>
      <c r="D12" s="253">
        <v>43709</v>
      </c>
      <c r="E12" s="254" t="s">
        <v>140</v>
      </c>
      <c r="F12" s="252" t="s">
        <v>15</v>
      </c>
      <c r="G12" s="255">
        <f aca="true" t="shared" si="0" ref="G12:G19">D36</f>
        <v>0.045</v>
      </c>
      <c r="H12" s="256">
        <v>24.63</v>
      </c>
      <c r="I12" s="257">
        <f aca="true" t="shared" si="1" ref="I12:I19">H12*G12</f>
        <v>1.11</v>
      </c>
    </row>
    <row r="13" spans="1:9" ht="15">
      <c r="A13" s="250">
        <v>2</v>
      </c>
      <c r="B13" s="251" t="s">
        <v>141</v>
      </c>
      <c r="C13" s="252" t="s">
        <v>18</v>
      </c>
      <c r="D13" s="253">
        <v>43709</v>
      </c>
      <c r="E13" s="254" t="s">
        <v>142</v>
      </c>
      <c r="F13" s="252" t="s">
        <v>143</v>
      </c>
      <c r="G13" s="255">
        <f t="shared" si="0"/>
        <v>0.006</v>
      </c>
      <c r="H13" s="256">
        <v>48.52</v>
      </c>
      <c r="I13" s="257">
        <f t="shared" si="1"/>
        <v>0.29</v>
      </c>
    </row>
    <row r="14" spans="1:9" ht="25.5">
      <c r="A14" s="250">
        <v>3</v>
      </c>
      <c r="B14" s="251" t="s">
        <v>144</v>
      </c>
      <c r="C14" s="252" t="s">
        <v>18</v>
      </c>
      <c r="D14" s="253">
        <v>43709</v>
      </c>
      <c r="E14" s="254" t="s">
        <v>145</v>
      </c>
      <c r="F14" s="252" t="s">
        <v>143</v>
      </c>
      <c r="G14" s="255">
        <f t="shared" si="0"/>
        <v>0.004</v>
      </c>
      <c r="H14" s="256">
        <v>15.74</v>
      </c>
      <c r="I14" s="257">
        <f t="shared" si="1"/>
        <v>0.06</v>
      </c>
    </row>
    <row r="15" spans="1:9" ht="15">
      <c r="A15" s="250">
        <v>4</v>
      </c>
      <c r="B15" s="251" t="s">
        <v>146</v>
      </c>
      <c r="C15" s="252" t="s">
        <v>18</v>
      </c>
      <c r="D15" s="253">
        <v>43709</v>
      </c>
      <c r="E15" s="254" t="s">
        <v>147</v>
      </c>
      <c r="F15" s="252" t="s">
        <v>143</v>
      </c>
      <c r="G15" s="255">
        <f t="shared" si="0"/>
        <v>0.004</v>
      </c>
      <c r="H15" s="256">
        <v>115.12</v>
      </c>
      <c r="I15" s="257">
        <f t="shared" si="1"/>
        <v>0.46</v>
      </c>
    </row>
    <row r="16" spans="1:9" ht="25.5">
      <c r="A16" s="250">
        <v>5</v>
      </c>
      <c r="B16" s="251" t="s">
        <v>148</v>
      </c>
      <c r="C16" s="252" t="s">
        <v>18</v>
      </c>
      <c r="D16" s="253">
        <v>43709</v>
      </c>
      <c r="E16" s="254" t="s">
        <v>149</v>
      </c>
      <c r="F16" s="252" t="s">
        <v>143</v>
      </c>
      <c r="G16" s="255">
        <f t="shared" si="0"/>
        <v>0.007</v>
      </c>
      <c r="H16" s="256">
        <v>35.85</v>
      </c>
      <c r="I16" s="257">
        <f t="shared" si="1"/>
        <v>0.25</v>
      </c>
    </row>
    <row r="17" spans="1:9" ht="25.5">
      <c r="A17" s="250">
        <v>6</v>
      </c>
      <c r="B17" s="251" t="s">
        <v>148</v>
      </c>
      <c r="C17" s="252" t="s">
        <v>18</v>
      </c>
      <c r="D17" s="253">
        <v>43709</v>
      </c>
      <c r="E17" s="254" t="s">
        <v>150</v>
      </c>
      <c r="F17" s="252" t="s">
        <v>143</v>
      </c>
      <c r="G17" s="255">
        <f t="shared" si="0"/>
        <v>0.007</v>
      </c>
      <c r="H17" s="256">
        <v>35.85</v>
      </c>
      <c r="I17" s="257">
        <f t="shared" si="1"/>
        <v>0.25</v>
      </c>
    </row>
    <row r="18" spans="1:9" ht="25.5">
      <c r="A18" s="250">
        <v>7</v>
      </c>
      <c r="B18" s="251" t="s">
        <v>148</v>
      </c>
      <c r="C18" s="252" t="s">
        <v>18</v>
      </c>
      <c r="D18" s="253">
        <v>43709</v>
      </c>
      <c r="E18" s="254" t="s">
        <v>151</v>
      </c>
      <c r="F18" s="252" t="s">
        <v>143</v>
      </c>
      <c r="G18" s="255">
        <f t="shared" si="0"/>
        <v>0.0055</v>
      </c>
      <c r="H18" s="256">
        <v>35.85</v>
      </c>
      <c r="I18" s="257">
        <f t="shared" si="1"/>
        <v>0.2</v>
      </c>
    </row>
    <row r="19" spans="1:9" ht="38.25">
      <c r="A19" s="250">
        <v>8</v>
      </c>
      <c r="B19" s="251" t="s">
        <v>152</v>
      </c>
      <c r="C19" s="252" t="s">
        <v>18</v>
      </c>
      <c r="D19" s="253">
        <v>43709</v>
      </c>
      <c r="E19" s="254" t="s">
        <v>153</v>
      </c>
      <c r="F19" s="252" t="s">
        <v>143</v>
      </c>
      <c r="G19" s="255">
        <f t="shared" si="0"/>
        <v>0.0005</v>
      </c>
      <c r="H19" s="256">
        <v>72.36</v>
      </c>
      <c r="I19" s="257">
        <f t="shared" si="1"/>
        <v>0.04</v>
      </c>
    </row>
    <row r="20" spans="1:9" ht="15">
      <c r="A20" s="247"/>
      <c r="B20" s="258"/>
      <c r="C20" s="259"/>
      <c r="D20" s="260"/>
      <c r="E20" s="261"/>
      <c r="F20" s="258"/>
      <c r="G20" s="262"/>
      <c r="H20" s="263"/>
      <c r="I20" s="264"/>
    </row>
    <row r="21" spans="1:9" ht="15">
      <c r="A21" s="247"/>
      <c r="B21" s="258"/>
      <c r="C21" s="258"/>
      <c r="D21" s="258"/>
      <c r="E21" s="258"/>
      <c r="F21" s="258"/>
      <c r="G21" s="258"/>
      <c r="H21" s="265" t="s">
        <v>154</v>
      </c>
      <c r="I21" s="266">
        <f>SUM(I12:I19)</f>
        <v>2.66</v>
      </c>
    </row>
    <row r="22" spans="1:9" ht="15">
      <c r="A22" s="267"/>
      <c r="B22" s="247"/>
      <c r="C22" s="247"/>
      <c r="D22" s="247"/>
      <c r="E22" s="247"/>
      <c r="F22" s="247"/>
      <c r="G22" s="247"/>
      <c r="H22" s="247"/>
      <c r="I22" s="247"/>
    </row>
    <row r="23" spans="1:9" ht="15">
      <c r="A23" s="268" t="s">
        <v>155</v>
      </c>
      <c r="B23" s="269"/>
      <c r="C23" s="247"/>
      <c r="D23" s="270">
        <v>1000</v>
      </c>
      <c r="E23" s="271" t="s">
        <v>156</v>
      </c>
      <c r="F23" s="247"/>
      <c r="G23" s="247"/>
      <c r="H23" s="247"/>
      <c r="I23" s="247"/>
    </row>
    <row r="24" spans="1:9" ht="15">
      <c r="A24" s="268"/>
      <c r="B24" s="269"/>
      <c r="C24" s="247"/>
      <c r="D24" s="272"/>
      <c r="E24" s="271"/>
      <c r="F24" s="247"/>
      <c r="G24" s="247"/>
      <c r="H24" s="247"/>
      <c r="I24" s="247"/>
    </row>
    <row r="25" spans="1:9" ht="15">
      <c r="A25" s="268" t="s">
        <v>157</v>
      </c>
      <c r="B25" s="269"/>
      <c r="C25" s="247"/>
      <c r="D25" s="273">
        <v>45</v>
      </c>
      <c r="E25" s="271"/>
      <c r="F25" s="247"/>
      <c r="G25" s="247"/>
      <c r="H25" s="247"/>
      <c r="I25" s="247"/>
    </row>
    <row r="26" spans="1:9" ht="15">
      <c r="A26" s="274" t="s">
        <v>158</v>
      </c>
      <c r="B26" s="268"/>
      <c r="C26" s="268"/>
      <c r="D26" s="275">
        <v>6</v>
      </c>
      <c r="E26" s="268"/>
      <c r="F26" s="298" t="s">
        <v>29</v>
      </c>
      <c r="G26" s="298"/>
      <c r="H26" s="298"/>
      <c r="I26" s="247"/>
    </row>
    <row r="27" spans="1:9" ht="15">
      <c r="A27" s="274" t="s">
        <v>159</v>
      </c>
      <c r="B27" s="268"/>
      <c r="C27" s="268"/>
      <c r="D27" s="275">
        <v>4</v>
      </c>
      <c r="E27" s="268"/>
      <c r="F27" s="298"/>
      <c r="G27" s="298"/>
      <c r="H27" s="298"/>
      <c r="I27" s="247"/>
    </row>
    <row r="28" spans="1:9" ht="16.5">
      <c r="A28" s="274" t="s">
        <v>160</v>
      </c>
      <c r="B28" s="268"/>
      <c r="C28" s="268"/>
      <c r="D28" s="275">
        <v>4</v>
      </c>
      <c r="E28" s="268"/>
      <c r="F28" s="299" t="s">
        <v>60</v>
      </c>
      <c r="G28" s="299"/>
      <c r="H28" s="299"/>
      <c r="I28" s="247"/>
    </row>
    <row r="29" spans="1:9" ht="15">
      <c r="A29" s="274" t="s">
        <v>161</v>
      </c>
      <c r="B29" s="268"/>
      <c r="C29" s="268"/>
      <c r="D29" s="275">
        <v>7</v>
      </c>
      <c r="E29" s="268"/>
      <c r="F29" s="300" t="s">
        <v>162</v>
      </c>
      <c r="G29" s="300"/>
      <c r="H29" s="300"/>
      <c r="I29" s="247"/>
    </row>
    <row r="30" spans="1:9" ht="15.75">
      <c r="A30" s="274" t="s">
        <v>163</v>
      </c>
      <c r="B30" s="268"/>
      <c r="C30" s="268"/>
      <c r="D30" s="275">
        <v>7</v>
      </c>
      <c r="E30" s="268"/>
      <c r="F30" s="301" t="s">
        <v>61</v>
      </c>
      <c r="G30" s="301"/>
      <c r="H30" s="301"/>
      <c r="I30" s="247"/>
    </row>
    <row r="31" spans="1:9" ht="15">
      <c r="A31" s="274" t="s">
        <v>164</v>
      </c>
      <c r="B31" s="268"/>
      <c r="C31" s="268"/>
      <c r="D31" s="275">
        <v>5.5</v>
      </c>
      <c r="E31" s="268"/>
      <c r="F31" s="247"/>
      <c r="G31" s="247"/>
      <c r="H31" s="247"/>
      <c r="I31" s="247"/>
    </row>
    <row r="32" spans="1:9" ht="15">
      <c r="A32" s="274" t="s">
        <v>165</v>
      </c>
      <c r="B32" s="268"/>
      <c r="C32" s="268"/>
      <c r="D32" s="275">
        <v>0.5</v>
      </c>
      <c r="E32" s="268"/>
      <c r="F32" s="247"/>
      <c r="G32" s="247"/>
      <c r="H32" s="247"/>
      <c r="I32" s="247"/>
    </row>
    <row r="33" spans="1:9" ht="15">
      <c r="A33" s="274"/>
      <c r="B33" s="247"/>
      <c r="C33" s="247"/>
      <c r="D33" s="247"/>
      <c r="E33" s="247"/>
      <c r="F33" s="247"/>
      <c r="G33" s="247"/>
      <c r="H33" s="247"/>
      <c r="I33" s="247"/>
    </row>
    <row r="34" spans="1:9" ht="15">
      <c r="A34" s="276" t="s">
        <v>166</v>
      </c>
      <c r="B34" s="247"/>
      <c r="C34" s="247"/>
      <c r="D34" s="247"/>
      <c r="E34" s="247"/>
      <c r="F34" s="247"/>
      <c r="G34" s="247"/>
      <c r="H34" s="247"/>
      <c r="I34" s="247"/>
    </row>
    <row r="35" spans="1:9" ht="15">
      <c r="A35" s="276"/>
      <c r="B35" s="247"/>
      <c r="C35" s="247"/>
      <c r="D35" s="247"/>
      <c r="E35" s="247"/>
      <c r="F35" s="247"/>
      <c r="G35" s="247"/>
      <c r="H35" s="247"/>
      <c r="I35" s="247"/>
    </row>
    <row r="36" spans="1:9" ht="15">
      <c r="A36" s="276" t="s">
        <v>140</v>
      </c>
      <c r="B36" s="247"/>
      <c r="C36" s="247"/>
      <c r="D36" s="277">
        <f>D25/D23</f>
        <v>0.045</v>
      </c>
      <c r="E36" s="247"/>
      <c r="F36" s="247"/>
      <c r="G36" s="247"/>
      <c r="H36" s="247"/>
      <c r="I36" s="247"/>
    </row>
    <row r="37" spans="1:9" ht="15">
      <c r="A37" s="274" t="s">
        <v>158</v>
      </c>
      <c r="B37" s="247"/>
      <c r="C37" s="247"/>
      <c r="D37" s="278">
        <f>D26/D23</f>
        <v>0.006</v>
      </c>
      <c r="E37" s="247"/>
      <c r="F37" s="247"/>
      <c r="G37" s="247"/>
      <c r="H37" s="247"/>
      <c r="I37" s="247"/>
    </row>
    <row r="38" spans="1:9" ht="15">
      <c r="A38" s="274" t="s">
        <v>159</v>
      </c>
      <c r="B38" s="247"/>
      <c r="C38" s="247"/>
      <c r="D38" s="278">
        <f>D27/D23</f>
        <v>0.004</v>
      </c>
      <c r="E38" s="247"/>
      <c r="F38" s="247"/>
      <c r="G38" s="247"/>
      <c r="H38" s="247"/>
      <c r="I38" s="247"/>
    </row>
    <row r="39" spans="1:9" ht="15">
      <c r="A39" s="274" t="s">
        <v>160</v>
      </c>
      <c r="B39" s="247"/>
      <c r="C39" s="247"/>
      <c r="D39" s="278">
        <f>D28/D23</f>
        <v>0.004</v>
      </c>
      <c r="E39" s="247"/>
      <c r="F39" s="247"/>
      <c r="G39" s="247"/>
      <c r="H39" s="247"/>
      <c r="I39" s="247"/>
    </row>
    <row r="40" spans="1:9" ht="15">
      <c r="A40" s="274" t="s">
        <v>161</v>
      </c>
      <c r="B40" s="268"/>
      <c r="C40" s="268"/>
      <c r="D40" s="278">
        <f>D29/D23</f>
        <v>0.007</v>
      </c>
      <c r="E40" s="247"/>
      <c r="F40" s="247"/>
      <c r="G40" s="247"/>
      <c r="H40" s="247"/>
      <c r="I40" s="247"/>
    </row>
    <row r="41" spans="1:9" ht="15">
      <c r="A41" s="274" t="s">
        <v>163</v>
      </c>
      <c r="B41" s="268"/>
      <c r="C41" s="268"/>
      <c r="D41" s="278">
        <f>D30/D23</f>
        <v>0.007</v>
      </c>
      <c r="E41" s="247"/>
      <c r="F41" s="247"/>
      <c r="G41" s="247"/>
      <c r="H41" s="247"/>
      <c r="I41" s="247"/>
    </row>
    <row r="42" spans="1:9" ht="15">
      <c r="A42" s="274" t="s">
        <v>164</v>
      </c>
      <c r="B42" s="268"/>
      <c r="C42" s="268"/>
      <c r="D42" s="278">
        <f>D31/D23</f>
        <v>0.0055</v>
      </c>
      <c r="E42" s="247"/>
      <c r="F42" s="247"/>
      <c r="G42" s="247"/>
      <c r="H42" s="247"/>
      <c r="I42" s="247"/>
    </row>
    <row r="43" spans="1:9" ht="15">
      <c r="A43" s="274" t="s">
        <v>165</v>
      </c>
      <c r="B43" s="247"/>
      <c r="C43" s="247"/>
      <c r="D43" s="278">
        <f>D32/D23</f>
        <v>0.0005</v>
      </c>
      <c r="E43" s="247"/>
      <c r="F43" s="247"/>
      <c r="G43" s="247"/>
      <c r="H43" s="247"/>
      <c r="I43" s="247"/>
    </row>
  </sheetData>
  <sheetProtection/>
  <mergeCells count="15">
    <mergeCell ref="F26:H27"/>
    <mergeCell ref="F28:H28"/>
    <mergeCell ref="F29:H29"/>
    <mergeCell ref="F30:H30"/>
    <mergeCell ref="A1:I1"/>
    <mergeCell ref="A8:I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printOptions/>
  <pageMargins left="1.1811023622047245" right="1.968503937007874" top="0.7874015748031497" bottom="0.7874015748031497" header="0.31496062992125984" footer="0.31496062992125984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Engenharia</dc:creator>
  <cp:keywords/>
  <dc:description/>
  <cp:lastModifiedBy>Engenharia1</cp:lastModifiedBy>
  <cp:lastPrinted>2019-11-19T18:07:47Z</cp:lastPrinted>
  <dcterms:created xsi:type="dcterms:W3CDTF">1998-06-30T20:42:15Z</dcterms:created>
  <dcterms:modified xsi:type="dcterms:W3CDTF">2019-11-27T18:59:27Z</dcterms:modified>
  <cp:category/>
  <cp:version/>
  <cp:contentType/>
  <cp:contentStatus/>
</cp:coreProperties>
</file>