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935" windowWidth="9375" windowHeight="4275" tabRatio="884" activeTab="2"/>
  </bookViews>
  <sheets>
    <sheet name="Relação Ruas" sheetId="1" r:id="rId1"/>
    <sheet name="GLOBAL" sheetId="2" r:id="rId2"/>
    <sheet name="CRONOGRAMA" sheetId="3" r:id="rId3"/>
    <sheet name="Trecho V" sheetId="4" r:id="rId4"/>
    <sheet name="Trecho VI" sheetId="5" r:id="rId5"/>
  </sheets>
  <definedNames>
    <definedName name="_xlnm.Print_Area" localSheetId="2">'CRONOGRAMA'!$B$1:$M$33</definedName>
    <definedName name="_xlnm.Print_Area" localSheetId="1">'GLOBAL'!$B$2:$J$49</definedName>
    <definedName name="_xlnm.Print_Area" localSheetId="0">'Relação Ruas'!$A$2:$F$32</definedName>
    <definedName name="_xlnm.Print_Area" localSheetId="3">'Trecho V'!$B$2:$J$49</definedName>
    <definedName name="_xlnm.Print_Area" localSheetId="4">'Trecho VI'!$B$2:$J$49</definedName>
  </definedNames>
  <calcPr fullCalcOnLoad="1" fullPrecision="0"/>
</workbook>
</file>

<file path=xl/sharedStrings.xml><?xml version="1.0" encoding="utf-8"?>
<sst xmlns="http://schemas.openxmlformats.org/spreadsheetml/2006/main" count="511" uniqueCount="123">
  <si>
    <t xml:space="preserve"> </t>
  </si>
  <si>
    <t>Item</t>
  </si>
  <si>
    <t>Discriminação</t>
  </si>
  <si>
    <t xml:space="preserve">Total </t>
  </si>
  <si>
    <t xml:space="preserve">   (R$)</t>
  </si>
  <si>
    <t xml:space="preserve">  (R$)</t>
  </si>
  <si>
    <t>Total do item.....................................................................................................................................................................</t>
  </si>
  <si>
    <t>2.1</t>
  </si>
  <si>
    <t xml:space="preserve">PAVIMENTAÇÃO </t>
  </si>
  <si>
    <t>1.1</t>
  </si>
  <si>
    <t>Quant.</t>
  </si>
  <si>
    <t>Un</t>
  </si>
  <si>
    <t>Valor total</t>
  </si>
  <si>
    <t>m²</t>
  </si>
  <si>
    <t>3.1</t>
  </si>
  <si>
    <t>m³</t>
  </si>
  <si>
    <t>4.1</t>
  </si>
  <si>
    <t>Código</t>
  </si>
  <si>
    <t>SINAPI</t>
  </si>
  <si>
    <t>Custo R$</t>
  </si>
  <si>
    <t>2.2</t>
  </si>
  <si>
    <t>Total do item.........................................................................................................................................................</t>
  </si>
  <si>
    <t>Execução do calçamento:</t>
  </si>
  <si>
    <t>Total do item...................................................................................................................................................</t>
  </si>
  <si>
    <t xml:space="preserve">Custo </t>
  </si>
  <si>
    <t>TERRAPLENAGEM</t>
  </si>
  <si>
    <t>TOTAL GERAL DA OBRA...............................................................................R$</t>
  </si>
  <si>
    <t>5.1</t>
  </si>
  <si>
    <t>73822/002   S.</t>
  </si>
  <si>
    <t>________________________________</t>
  </si>
  <si>
    <t>74209/001 S.</t>
  </si>
  <si>
    <t>74005/002 S.</t>
  </si>
  <si>
    <t>74154/001 S.</t>
  </si>
  <si>
    <t>PLACAS - Convênio</t>
  </si>
  <si>
    <r>
      <t xml:space="preserve">BDI considerado = </t>
    </r>
    <r>
      <rPr>
        <b/>
        <u val="single"/>
        <sz val="10"/>
        <rFont val="Comic Sans MS"/>
        <family val="4"/>
      </rPr>
      <t xml:space="preserve"> 24%</t>
    </r>
  </si>
  <si>
    <t>2.0</t>
  </si>
  <si>
    <t>2.3</t>
  </si>
  <si>
    <t>3.0</t>
  </si>
  <si>
    <t>DRENAGEM PLUVIAL</t>
  </si>
  <si>
    <t>Escavação das Valas</t>
  </si>
  <si>
    <t>4.0</t>
  </si>
  <si>
    <t>5.0</t>
  </si>
  <si>
    <t xml:space="preserve"> Discriminação</t>
  </si>
  <si>
    <t xml:space="preserve">Valores </t>
  </si>
  <si>
    <t>Peso</t>
  </si>
  <si>
    <t>1º Mês</t>
  </si>
  <si>
    <t>2º Mês</t>
  </si>
  <si>
    <t>3º Mês</t>
  </si>
  <si>
    <t>4º Mês</t>
  </si>
  <si>
    <t>(R$)</t>
  </si>
  <si>
    <t>%</t>
  </si>
  <si>
    <t>R$</t>
  </si>
  <si>
    <t>Peso %</t>
  </si>
  <si>
    <t>1.0</t>
  </si>
  <si>
    <t xml:space="preserve">  </t>
  </si>
  <si>
    <t>Simples</t>
  </si>
  <si>
    <t>Acumulado</t>
  </si>
  <si>
    <t>RELAÇÃO</t>
  </si>
  <si>
    <t xml:space="preserve">N.º </t>
  </si>
  <si>
    <t>Nome da Rua</t>
  </si>
  <si>
    <t>R$ (total)</t>
  </si>
  <si>
    <t>Total Geral...................................</t>
  </si>
  <si>
    <t>Carline Joice Hackenhaar</t>
  </si>
  <si>
    <t>CREA/SC 090.319-0</t>
  </si>
  <si>
    <t>S = tabela SINAPI (sintética)</t>
  </si>
  <si>
    <t>I = tabela SINAPI (insumos)</t>
  </si>
  <si>
    <r>
      <t xml:space="preserve">Engenheira Civil - </t>
    </r>
    <r>
      <rPr>
        <b/>
        <sz val="10"/>
        <rFont val="Comic Sans MS"/>
        <family val="4"/>
      </rPr>
      <t>Amerios</t>
    </r>
    <r>
      <rPr>
        <sz val="10"/>
        <rFont val="Comic Sans MS"/>
        <family val="4"/>
      </rPr>
      <t xml:space="preserve">  </t>
    </r>
  </si>
  <si>
    <t xml:space="preserve"> - O BDI considerado foi de 24%</t>
  </si>
  <si>
    <t>Importante:</t>
  </si>
  <si>
    <t xml:space="preserve"> - A Amerios somente seguirá como referencia para a realização dos orçamentos a tabela do SINAPI solicitados pela CEF e Ministérios.</t>
  </si>
  <si>
    <t xml:space="preserve">Limpeza do Terreno </t>
  </si>
  <si>
    <t>Área Calçamento (m²)</t>
  </si>
  <si>
    <t>ORÇAMENTO GLOBAL</t>
  </si>
  <si>
    <t>6081 I.</t>
  </si>
  <si>
    <t>Argila ou Barro para Aterro/Reaterro (com Transporte até 10 km)</t>
  </si>
  <si>
    <t>3.2</t>
  </si>
  <si>
    <t>Tubulação (material e mão de obra)</t>
  </si>
  <si>
    <t>3.3</t>
  </si>
  <si>
    <t>mts</t>
  </si>
  <si>
    <t>3.4</t>
  </si>
  <si>
    <t>Unid.</t>
  </si>
  <si>
    <t>4.2</t>
  </si>
  <si>
    <t>4.3</t>
  </si>
  <si>
    <t xml:space="preserve">SINALIZAÇÃO </t>
  </si>
  <si>
    <t>Sinalização Vertical</t>
  </si>
  <si>
    <t>Placa de Sinalização viária Circular D=50 cm com suporte de Aço Galvanizado (D= 50 mm e H = 3 m), Inclusive Base de Concreto não estrutural</t>
  </si>
  <si>
    <t>91127 CH</t>
  </si>
  <si>
    <t>78785  CH</t>
  </si>
  <si>
    <t>76872 CH</t>
  </si>
  <si>
    <r>
      <t xml:space="preserve">Município : </t>
    </r>
    <r>
      <rPr>
        <b/>
        <sz val="10"/>
        <rFont val="Comic Sans MS"/>
        <family val="4"/>
      </rPr>
      <t>PALMITOS - SC</t>
    </r>
  </si>
  <si>
    <r>
      <t xml:space="preserve">Projeto : </t>
    </r>
    <r>
      <rPr>
        <b/>
        <sz val="10"/>
        <rFont val="Comic Sans MS"/>
        <family val="4"/>
      </rPr>
      <t xml:space="preserve"> Terraplenagem, Calçamento e sinalização </t>
    </r>
  </si>
  <si>
    <r>
      <t xml:space="preserve">Área = </t>
    </r>
    <r>
      <rPr>
        <b/>
        <u val="single"/>
        <sz val="10"/>
        <rFont val="Comic Sans MS"/>
        <family val="4"/>
      </rPr>
      <t>1.144,65 m²</t>
    </r>
  </si>
  <si>
    <t xml:space="preserve">Tubo Concreto Simples, Classe - PS1, PB, DN 400 mm, p/ Águas Pluviais </t>
  </si>
  <si>
    <t>Assentamento de Tubos de Concreto para redes coletoras de águas Pluviais, DN 400 mm, com Junta rígida, Instalado em local com baixo nível de Interferências</t>
  </si>
  <si>
    <t>2.4</t>
  </si>
  <si>
    <t>7781 I.</t>
  </si>
  <si>
    <t>92809 S.</t>
  </si>
  <si>
    <r>
      <t xml:space="preserve">Área = </t>
    </r>
    <r>
      <rPr>
        <b/>
        <u val="single"/>
        <sz val="10"/>
        <rFont val="Comic Sans MS"/>
        <family val="4"/>
      </rPr>
      <t>2.244,65 m²</t>
    </r>
  </si>
  <si>
    <t>74155/002 S.</t>
  </si>
  <si>
    <t>Limpeza Mecanizada de Terreno com remoção de Camada Vegetal, utilizando Motoniveladora</t>
  </si>
  <si>
    <t>Placa da obra  do convênio em chapa aço galvanizado (3,00 x 1,00 m )</t>
  </si>
  <si>
    <r>
      <t xml:space="preserve">Área = </t>
    </r>
    <r>
      <rPr>
        <b/>
        <u val="single"/>
        <sz val="10"/>
        <rFont val="Comic Sans MS"/>
        <family val="4"/>
      </rPr>
      <t>1.100,00 m²</t>
    </r>
  </si>
  <si>
    <r>
      <t xml:space="preserve">Local : </t>
    </r>
    <r>
      <rPr>
        <b/>
        <sz val="10"/>
        <rFont val="Comic Sans MS"/>
        <family val="4"/>
      </rPr>
      <t xml:space="preserve"> ACESSO A LINHA CARAVÁGIO - Trecho V e VI - ETAPA I</t>
    </r>
  </si>
  <si>
    <t>Acesso a Linha Caravágio - Trecho V - ETAPA I</t>
  </si>
  <si>
    <t>Acesso a Linha Caravágio - Trecho VI - ETAPA I</t>
  </si>
  <si>
    <t>Maravilha (SC), 08 de Novembro de 2019.</t>
  </si>
  <si>
    <r>
      <t xml:space="preserve">Local : </t>
    </r>
    <r>
      <rPr>
        <b/>
        <sz val="10"/>
        <rFont val="Comic Sans MS"/>
        <family val="4"/>
      </rPr>
      <t xml:space="preserve"> ACESSO A LINHA CARAVÁGIO - Trecho V - ETAPA I</t>
    </r>
  </si>
  <si>
    <t>ORÇAMENTO - Linha Caravágio Trecho V - ETAPA I</t>
  </si>
  <si>
    <t>ORÇAMENTO - Linha Caravágio Trecho VI - ETAPA I</t>
  </si>
  <si>
    <r>
      <t xml:space="preserve">Local : </t>
    </r>
    <r>
      <rPr>
        <b/>
        <sz val="10"/>
        <rFont val="Comic Sans MS"/>
        <family val="4"/>
      </rPr>
      <t xml:space="preserve"> ACESSO A LINHA CARAVÁGIO - Trecho VI - ETAPA I</t>
    </r>
  </si>
  <si>
    <t>Escavação, carga e transporte de Material de 1A categoria com trator sobre esteiras 347 HP e caçamba 6 m³, DMT 50 a 200 m</t>
  </si>
  <si>
    <t>Compactação Mecânica c/ controle do GC &gt;=95 % do PN (Areas) (c/ Motoniveladora 140 HP e Rolo Compressor Vibratório 80 HP)</t>
  </si>
  <si>
    <t>Escvação. Carga e Transporte de material de 1A Categoria com trator sobre esteiras 347 HP e caçamba 6 m³, DMT 50 a 200 m</t>
  </si>
  <si>
    <t>Escavação e transporte de material de 1A CAT DMT 50 m com trator sobre esteiras 347 HP com lamina e escarificador</t>
  </si>
  <si>
    <t>93367 S.</t>
  </si>
  <si>
    <t>Reaterro mecanizado de vala com Escavadeira Hidráulica, largura de 1,5 a 2,5 m, profundidade até 1,5 m, com solo de 1ª Categoria em locais com baixo nível de interferência</t>
  </si>
  <si>
    <t>Pavimentação em Pedra Irregular, c/ Rejunte de Pó de Pedra e Compactação, exclusive colchão e regularização do subleito</t>
  </si>
  <si>
    <t>Colchão em Argila, espessura de 15 cm, incluso transporte de DMT até 10 km, exclusive indenização da jazida</t>
  </si>
  <si>
    <t>.</t>
  </si>
  <si>
    <t xml:space="preserve"> - O valor do material e mão de obra foi obtida através da tab. do SINAPI c/ Desoneração -  Setembro/2019</t>
  </si>
  <si>
    <r>
      <t xml:space="preserve"> - Cub referente mês de NOVEMBRO/2019 = </t>
    </r>
    <r>
      <rPr>
        <sz val="10.5"/>
        <color indexed="17"/>
        <rFont val="Comic Sans MS"/>
        <family val="4"/>
      </rPr>
      <t>R$ 1.917,81</t>
    </r>
  </si>
  <si>
    <t xml:space="preserve">CH = SINAPI Chapecó  </t>
  </si>
  <si>
    <t>CRONOGRAMA GLOBAL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</si>
</sst>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#,##0.000"/>
    <numFmt numFmtId="185" formatCode="#,##0.0000"/>
    <numFmt numFmtId="186" formatCode="0.00;[Red]0.00"/>
    <numFmt numFmtId="187" formatCode="#,##0.00;[Red]#,##0.00"/>
    <numFmt numFmtId="188" formatCode="&quot;Sim&quot;;&quot;Sim&quot;;&quot;Não&quot;"/>
    <numFmt numFmtId="189" formatCode="&quot;Verdadeiro&quot;;&quot;Verdadeiro&quot;;&quot;Falso&quot;"/>
    <numFmt numFmtId="190" formatCode="&quot;Ativar&quot;;&quot;Ativar&quot;;&quot;Desativar&quot;"/>
    <numFmt numFmtId="191" formatCode="[$€-2]\ #,##0.00_);[Red]\([$€-2]\ #,##0.00\)"/>
    <numFmt numFmtId="192" formatCode="0.000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mic Sans MS"/>
      <family val="4"/>
    </font>
    <font>
      <b/>
      <sz val="14"/>
      <name val="Comic Sans MS"/>
      <family val="4"/>
    </font>
    <font>
      <sz val="14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sz val="8"/>
      <name val="Comic Sans MS"/>
      <family val="4"/>
    </font>
    <font>
      <i/>
      <sz val="10"/>
      <name val="Comic Sans MS"/>
      <family val="4"/>
    </font>
    <font>
      <sz val="7"/>
      <name val="Comic Sans MS"/>
      <family val="4"/>
    </font>
    <font>
      <sz val="10.5"/>
      <name val="Comic Sans MS"/>
      <family val="4"/>
    </font>
    <font>
      <b/>
      <u val="single"/>
      <sz val="14"/>
      <name val="Calibri"/>
      <family val="2"/>
    </font>
    <font>
      <b/>
      <u val="single"/>
      <sz val="11"/>
      <name val="Comic Sans MS"/>
      <family val="4"/>
    </font>
    <font>
      <sz val="11"/>
      <name val="Trebuchet MS"/>
      <family val="2"/>
    </font>
    <font>
      <sz val="10.5"/>
      <color indexed="17"/>
      <name val="Comic Sans MS"/>
      <family val="4"/>
    </font>
    <font>
      <b/>
      <sz val="2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10"/>
      <name val="Comic Sans MS"/>
      <family val="4"/>
    </font>
    <font>
      <sz val="8"/>
      <color indexed="10"/>
      <name val="Comic Sans MS"/>
      <family val="4"/>
    </font>
    <font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sz val="10"/>
      <color indexed="62"/>
      <name val="Comic Sans MS"/>
      <family val="4"/>
    </font>
    <font>
      <b/>
      <i/>
      <u val="single"/>
      <sz val="20"/>
      <name val="Calibri"/>
      <family val="2"/>
    </font>
    <font>
      <b/>
      <i/>
      <u val="single"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Comic Sans MS"/>
      <family val="4"/>
    </font>
    <font>
      <sz val="8"/>
      <color rgb="FFFF0000"/>
      <name val="Comic Sans MS"/>
      <family val="4"/>
    </font>
    <font>
      <sz val="10"/>
      <color theme="3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6" fillId="32" borderId="0" applyNumberFormat="0" applyBorder="0" applyAlignment="0" applyProtection="0"/>
    <xf numFmtId="0" fontId="57" fillId="21" borderId="5" applyNumberFormat="0" applyAlignment="0" applyProtection="0"/>
    <xf numFmtId="16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10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4" fontId="4" fillId="0" borderId="13" xfId="0" applyNumberFormat="1" applyFont="1" applyBorder="1" applyAlignment="1">
      <alignment/>
    </xf>
    <xf numFmtId="10" fontId="4" fillId="0" borderId="13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4" fontId="9" fillId="0" borderId="14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0" fontId="4" fillId="0" borderId="0" xfId="0" applyNumberFormat="1" applyFont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10" fontId="8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4" fontId="11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187" fontId="0" fillId="0" borderId="0" xfId="0" applyNumberFormat="1" applyAlignment="1">
      <alignment/>
    </xf>
    <xf numFmtId="187" fontId="0" fillId="0" borderId="0" xfId="0" applyNumberFormat="1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187" fontId="4" fillId="0" borderId="0" xfId="0" applyNumberFormat="1" applyFont="1" applyAlignment="1">
      <alignment/>
    </xf>
    <xf numFmtId="187" fontId="4" fillId="0" borderId="0" xfId="0" applyNumberFormat="1" applyFont="1" applyFill="1" applyBorder="1" applyAlignment="1">
      <alignment/>
    </xf>
    <xf numFmtId="187" fontId="8" fillId="0" borderId="0" xfId="0" applyNumberFormat="1" applyFont="1" applyAlignment="1">
      <alignment/>
    </xf>
    <xf numFmtId="187" fontId="4" fillId="0" borderId="15" xfId="0" applyNumberFormat="1" applyFont="1" applyBorder="1" applyAlignment="1">
      <alignment/>
    </xf>
    <xf numFmtId="187" fontId="4" fillId="0" borderId="16" xfId="0" applyNumberFormat="1" applyFont="1" applyBorder="1" applyAlignment="1">
      <alignment/>
    </xf>
    <xf numFmtId="0" fontId="13" fillId="0" borderId="0" xfId="0" applyFont="1" applyAlignment="1">
      <alignment/>
    </xf>
    <xf numFmtId="4" fontId="12" fillId="0" borderId="0" xfId="0" applyNumberFormat="1" applyFont="1" applyBorder="1" applyAlignment="1">
      <alignment horizontal="center"/>
    </xf>
    <xf numFmtId="187" fontId="4" fillId="0" borderId="13" xfId="0" applyNumberFormat="1" applyFont="1" applyBorder="1" applyAlignment="1">
      <alignment/>
    </xf>
    <xf numFmtId="0" fontId="4" fillId="0" borderId="19" xfId="0" applyFont="1" applyBorder="1" applyAlignment="1">
      <alignment/>
    </xf>
    <xf numFmtId="4" fontId="9" fillId="0" borderId="11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10" fillId="0" borderId="12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10" fontId="8" fillId="0" borderId="0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/>
    </xf>
    <xf numFmtId="187" fontId="65" fillId="0" borderId="0" xfId="0" applyNumberFormat="1" applyFont="1" applyAlignment="1">
      <alignment/>
    </xf>
    <xf numFmtId="187" fontId="5" fillId="0" borderId="0" xfId="0" applyNumberFormat="1" applyFont="1" applyFill="1" applyBorder="1" applyAlignment="1">
      <alignment/>
    </xf>
    <xf numFmtId="187" fontId="4" fillId="0" borderId="10" xfId="0" applyNumberFormat="1" applyFont="1" applyBorder="1" applyAlignment="1">
      <alignment/>
    </xf>
    <xf numFmtId="187" fontId="4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4" fontId="66" fillId="0" borderId="12" xfId="0" applyNumberFormat="1" applyFont="1" applyBorder="1" applyAlignment="1">
      <alignment/>
    </xf>
    <xf numFmtId="187" fontId="66" fillId="0" borderId="15" xfId="0" applyNumberFormat="1" applyFont="1" applyBorder="1" applyAlignment="1">
      <alignment/>
    </xf>
    <xf numFmtId="0" fontId="4" fillId="0" borderId="20" xfId="0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0" fontId="4" fillId="0" borderId="0" xfId="0" applyNumberFormat="1" applyFont="1" applyBorder="1" applyAlignment="1">
      <alignment horizontal="center" vertical="center"/>
    </xf>
    <xf numFmtId="18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21" xfId="0" applyFont="1" applyBorder="1" applyAlignment="1">
      <alignment/>
    </xf>
    <xf numFmtId="0" fontId="8" fillId="8" borderId="22" xfId="0" applyFont="1" applyFill="1" applyBorder="1" applyAlignment="1">
      <alignment horizontal="center"/>
    </xf>
    <xf numFmtId="0" fontId="8" fillId="8" borderId="21" xfId="0" applyFont="1" applyFill="1" applyBorder="1" applyAlignment="1">
      <alignment horizontal="center"/>
    </xf>
    <xf numFmtId="187" fontId="8" fillId="8" borderId="10" xfId="0" applyNumberFormat="1" applyFont="1" applyFill="1" applyBorder="1" applyAlignment="1">
      <alignment horizontal="center"/>
    </xf>
    <xf numFmtId="0" fontId="8" fillId="8" borderId="23" xfId="0" applyFont="1" applyFill="1" applyBorder="1" applyAlignment="1">
      <alignment horizontal="center"/>
    </xf>
    <xf numFmtId="4" fontId="8" fillId="8" borderId="21" xfId="0" applyNumberFormat="1" applyFont="1" applyFill="1" applyBorder="1" applyAlignment="1">
      <alignment horizontal="center"/>
    </xf>
    <xf numFmtId="10" fontId="8" fillId="8" borderId="21" xfId="0" applyNumberFormat="1" applyFont="1" applyFill="1" applyBorder="1" applyAlignment="1">
      <alignment horizontal="center"/>
    </xf>
    <xf numFmtId="187" fontId="8" fillId="8" borderId="24" xfId="0" applyNumberFormat="1" applyFont="1" applyFill="1" applyBorder="1" applyAlignment="1">
      <alignment horizontal="center"/>
    </xf>
    <xf numFmtId="4" fontId="8" fillId="8" borderId="24" xfId="0" applyNumberFormat="1" applyFont="1" applyFill="1" applyBorder="1" applyAlignment="1">
      <alignment horizontal="center"/>
    </xf>
    <xf numFmtId="4" fontId="8" fillId="8" borderId="11" xfId="0" applyNumberFormat="1" applyFont="1" applyFill="1" applyBorder="1" applyAlignment="1">
      <alignment horizontal="center"/>
    </xf>
    <xf numFmtId="0" fontId="8" fillId="8" borderId="19" xfId="0" applyFont="1" applyFill="1" applyBorder="1" applyAlignment="1">
      <alignment horizontal="center"/>
    </xf>
    <xf numFmtId="0" fontId="8" fillId="8" borderId="16" xfId="0" applyFont="1" applyFill="1" applyBorder="1" applyAlignment="1">
      <alignment horizontal="center"/>
    </xf>
    <xf numFmtId="187" fontId="8" fillId="8" borderId="25" xfId="0" applyNumberFormat="1" applyFont="1" applyFill="1" applyBorder="1" applyAlignment="1">
      <alignment horizontal="center"/>
    </xf>
    <xf numFmtId="0" fontId="8" fillId="8" borderId="15" xfId="0" applyFont="1" applyFill="1" applyBorder="1" applyAlignment="1">
      <alignment/>
    </xf>
    <xf numFmtId="4" fontId="8" fillId="8" borderId="15" xfId="0" applyNumberFormat="1" applyFont="1" applyFill="1" applyBorder="1" applyAlignment="1">
      <alignment horizontal="center"/>
    </xf>
    <xf numFmtId="10" fontId="8" fillId="8" borderId="15" xfId="0" applyNumberFormat="1" applyFont="1" applyFill="1" applyBorder="1" applyAlignment="1">
      <alignment horizontal="center"/>
    </xf>
    <xf numFmtId="187" fontId="8" fillId="8" borderId="26" xfId="0" applyNumberFormat="1" applyFont="1" applyFill="1" applyBorder="1" applyAlignment="1">
      <alignment horizontal="center"/>
    </xf>
    <xf numFmtId="4" fontId="8" fillId="8" borderId="27" xfId="0" applyNumberFormat="1" applyFont="1" applyFill="1" applyBorder="1" applyAlignment="1">
      <alignment horizontal="center"/>
    </xf>
    <xf numFmtId="4" fontId="8" fillId="8" borderId="28" xfId="0" applyNumberFormat="1" applyFont="1" applyFill="1" applyBorder="1" applyAlignment="1">
      <alignment horizontal="center"/>
    </xf>
    <xf numFmtId="0" fontId="8" fillId="2" borderId="29" xfId="0" applyFont="1" applyFill="1" applyBorder="1" applyAlignment="1">
      <alignment/>
    </xf>
    <xf numFmtId="0" fontId="8" fillId="2" borderId="30" xfId="0" applyFont="1" applyFill="1" applyBorder="1" applyAlignment="1">
      <alignment/>
    </xf>
    <xf numFmtId="187" fontId="8" fillId="2" borderId="30" xfId="0" applyNumberFormat="1" applyFont="1" applyFill="1" applyBorder="1" applyAlignment="1">
      <alignment/>
    </xf>
    <xf numFmtId="0" fontId="8" fillId="2" borderId="31" xfId="0" applyFont="1" applyFill="1" applyBorder="1" applyAlignment="1">
      <alignment/>
    </xf>
    <xf numFmtId="4" fontId="8" fillId="2" borderId="30" xfId="0" applyNumberFormat="1" applyFont="1" applyFill="1" applyBorder="1" applyAlignment="1">
      <alignment/>
    </xf>
    <xf numFmtId="10" fontId="8" fillId="2" borderId="30" xfId="0" applyNumberFormat="1" applyFont="1" applyFill="1" applyBorder="1" applyAlignment="1">
      <alignment horizontal="center"/>
    </xf>
    <xf numFmtId="187" fontId="4" fillId="2" borderId="30" xfId="0" applyNumberFormat="1" applyFont="1" applyFill="1" applyBorder="1" applyAlignment="1">
      <alignment/>
    </xf>
    <xf numFmtId="4" fontId="4" fillId="2" borderId="30" xfId="0" applyNumberFormat="1" applyFont="1" applyFill="1" applyBorder="1" applyAlignment="1">
      <alignment/>
    </xf>
    <xf numFmtId="4" fontId="14" fillId="2" borderId="3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20" xfId="0" applyFont="1" applyBorder="1" applyAlignment="1">
      <alignment/>
    </xf>
    <xf numFmtId="4" fontId="9" fillId="0" borderId="12" xfId="0" applyNumberFormat="1" applyFont="1" applyFill="1" applyBorder="1" applyAlignment="1">
      <alignment/>
    </xf>
    <xf numFmtId="10" fontId="8" fillId="0" borderId="10" xfId="0" applyNumberFormat="1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1" xfId="0" applyFont="1" applyBorder="1" applyAlignment="1">
      <alignment/>
    </xf>
    <xf numFmtId="187" fontId="8" fillId="0" borderId="21" xfId="0" applyNumberFormat="1" applyFont="1" applyBorder="1" applyAlignment="1">
      <alignment/>
    </xf>
    <xf numFmtId="0" fontId="9" fillId="0" borderId="0" xfId="0" applyFont="1" applyBorder="1" applyAlignment="1">
      <alignment/>
    </xf>
    <xf numFmtId="4" fontId="67" fillId="0" borderId="12" xfId="0" applyNumberFormat="1" applyFont="1" applyBorder="1" applyAlignment="1">
      <alignment horizontal="center"/>
    </xf>
    <xf numFmtId="4" fontId="15" fillId="0" borderId="14" xfId="0" applyNumberFormat="1" applyFont="1" applyFill="1" applyBorder="1" applyAlignment="1">
      <alignment/>
    </xf>
    <xf numFmtId="0" fontId="0" fillId="0" borderId="0" xfId="49">
      <alignment/>
      <protection/>
    </xf>
    <xf numFmtId="0" fontId="4" fillId="0" borderId="0" xfId="49" applyFont="1">
      <alignment/>
      <protection/>
    </xf>
    <xf numFmtId="4" fontId="0" fillId="0" borderId="0" xfId="49" applyNumberFormat="1">
      <alignment/>
      <protection/>
    </xf>
    <xf numFmtId="10" fontId="0" fillId="0" borderId="0" xfId="49" applyNumberFormat="1">
      <alignment/>
      <protection/>
    </xf>
    <xf numFmtId="187" fontId="4" fillId="0" borderId="0" xfId="49" applyNumberFormat="1" applyFont="1">
      <alignment/>
      <protection/>
    </xf>
    <xf numFmtId="0" fontId="8" fillId="0" borderId="0" xfId="49" applyFont="1">
      <alignment/>
      <protection/>
    </xf>
    <xf numFmtId="4" fontId="8" fillId="0" borderId="0" xfId="49" applyNumberFormat="1" applyFont="1">
      <alignment/>
      <protection/>
    </xf>
    <xf numFmtId="10" fontId="8" fillId="0" borderId="0" xfId="49" applyNumberFormat="1" applyFont="1" applyAlignment="1">
      <alignment horizontal="center"/>
      <protection/>
    </xf>
    <xf numFmtId="187" fontId="8" fillId="0" borderId="0" xfId="49" applyNumberFormat="1" applyFont="1">
      <alignment/>
      <protection/>
    </xf>
    <xf numFmtId="4" fontId="4" fillId="0" borderId="0" xfId="49" applyNumberFormat="1" applyFont="1" applyBorder="1">
      <alignment/>
      <protection/>
    </xf>
    <xf numFmtId="4" fontId="4" fillId="0" borderId="0" xfId="49" applyNumberFormat="1" applyFont="1">
      <alignment/>
      <protection/>
    </xf>
    <xf numFmtId="187" fontId="0" fillId="0" borderId="0" xfId="49" applyNumberFormat="1">
      <alignment/>
      <protection/>
    </xf>
    <xf numFmtId="4" fontId="11" fillId="0" borderId="0" xfId="49" applyNumberFormat="1" applyFont="1" applyBorder="1">
      <alignment/>
      <protection/>
    </xf>
    <xf numFmtId="4" fontId="8" fillId="0" borderId="0" xfId="49" applyNumberFormat="1" applyFont="1" applyBorder="1">
      <alignment/>
      <protection/>
    </xf>
    <xf numFmtId="0" fontId="0" fillId="0" borderId="0" xfId="49" applyBorder="1">
      <alignment/>
      <protection/>
    </xf>
    <xf numFmtId="0" fontId="8" fillId="0" borderId="32" xfId="49" applyFont="1" applyBorder="1">
      <alignment/>
      <protection/>
    </xf>
    <xf numFmtId="0" fontId="4" fillId="0" borderId="32" xfId="49" applyFont="1" applyBorder="1">
      <alignment/>
      <protection/>
    </xf>
    <xf numFmtId="4" fontId="8" fillId="0" borderId="32" xfId="49" applyNumberFormat="1" applyFont="1" applyBorder="1">
      <alignment/>
      <protection/>
    </xf>
    <xf numFmtId="10" fontId="4" fillId="0" borderId="32" xfId="49" applyNumberFormat="1" applyFont="1" applyBorder="1">
      <alignment/>
      <protection/>
    </xf>
    <xf numFmtId="4" fontId="4" fillId="0" borderId="10" xfId="49" applyNumberFormat="1" applyFont="1" applyBorder="1">
      <alignment/>
      <protection/>
    </xf>
    <xf numFmtId="10" fontId="4" fillId="0" borderId="10" xfId="49" applyNumberFormat="1" applyFont="1" applyBorder="1">
      <alignment/>
      <protection/>
    </xf>
    <xf numFmtId="10" fontId="4" fillId="0" borderId="11" xfId="49" applyNumberFormat="1" applyFont="1" applyBorder="1">
      <alignment/>
      <protection/>
    </xf>
    <xf numFmtId="0" fontId="8" fillId="0" borderId="33" xfId="49" applyFont="1" applyBorder="1">
      <alignment/>
      <protection/>
    </xf>
    <xf numFmtId="0" fontId="4" fillId="0" borderId="33" xfId="49" applyFont="1" applyBorder="1">
      <alignment/>
      <protection/>
    </xf>
    <xf numFmtId="4" fontId="8" fillId="0" borderId="33" xfId="49" applyNumberFormat="1" applyFont="1" applyBorder="1">
      <alignment/>
      <protection/>
    </xf>
    <xf numFmtId="10" fontId="4" fillId="0" borderId="33" xfId="49" applyNumberFormat="1" applyFont="1" applyBorder="1">
      <alignment/>
      <protection/>
    </xf>
    <xf numFmtId="10" fontId="4" fillId="0" borderId="0" xfId="49" applyNumberFormat="1" applyFont="1" applyBorder="1">
      <alignment/>
      <protection/>
    </xf>
    <xf numFmtId="10" fontId="4" fillId="0" borderId="12" xfId="49" applyNumberFormat="1" applyFont="1" applyBorder="1">
      <alignment/>
      <protection/>
    </xf>
    <xf numFmtId="0" fontId="0" fillId="0" borderId="0" xfId="49" applyFill="1" applyBorder="1">
      <alignment/>
      <protection/>
    </xf>
    <xf numFmtId="4" fontId="4" fillId="0" borderId="33" xfId="49" applyNumberFormat="1" applyFont="1" applyBorder="1">
      <alignment/>
      <protection/>
    </xf>
    <xf numFmtId="0" fontId="4" fillId="0" borderId="33" xfId="49" applyFont="1" applyBorder="1" applyAlignment="1">
      <alignment horizontal="right"/>
      <protection/>
    </xf>
    <xf numFmtId="0" fontId="4" fillId="0" borderId="34" xfId="49" applyFont="1" applyBorder="1">
      <alignment/>
      <protection/>
    </xf>
    <xf numFmtId="4" fontId="4" fillId="0" borderId="34" xfId="49" applyNumberFormat="1" applyFont="1" applyBorder="1">
      <alignment/>
      <protection/>
    </xf>
    <xf numFmtId="10" fontId="4" fillId="0" borderId="34" xfId="49" applyNumberFormat="1" applyFont="1" applyBorder="1">
      <alignment/>
      <protection/>
    </xf>
    <xf numFmtId="4" fontId="4" fillId="0" borderId="13" xfId="49" applyNumberFormat="1" applyFont="1" applyBorder="1">
      <alignment/>
      <protection/>
    </xf>
    <xf numFmtId="10" fontId="4" fillId="0" borderId="13" xfId="49" applyNumberFormat="1" applyFont="1" applyBorder="1">
      <alignment/>
      <protection/>
    </xf>
    <xf numFmtId="10" fontId="4" fillId="0" borderId="14" xfId="49" applyNumberFormat="1" applyFont="1" applyBorder="1">
      <alignment/>
      <protection/>
    </xf>
    <xf numFmtId="0" fontId="4" fillId="0" borderId="0" xfId="49" applyFont="1" applyBorder="1">
      <alignment/>
      <protection/>
    </xf>
    <xf numFmtId="4" fontId="10" fillId="0" borderId="0" xfId="49" applyNumberFormat="1" applyFont="1" applyBorder="1">
      <alignment/>
      <protection/>
    </xf>
    <xf numFmtId="10" fontId="4" fillId="0" borderId="0" xfId="49" applyNumberFormat="1" applyFont="1">
      <alignment/>
      <protection/>
    </xf>
    <xf numFmtId="4" fontId="10" fillId="0" borderId="0" xfId="49" applyNumberFormat="1" applyFont="1">
      <alignment/>
      <protection/>
    </xf>
    <xf numFmtId="0" fontId="16" fillId="0" borderId="0" xfId="49" applyFont="1" applyBorder="1">
      <alignment/>
      <protection/>
    </xf>
    <xf numFmtId="0" fontId="40" fillId="0" borderId="0" xfId="49" applyFont="1" applyBorder="1">
      <alignment/>
      <protection/>
    </xf>
    <xf numFmtId="186" fontId="14" fillId="0" borderId="0" xfId="49" applyNumberFormat="1" applyFont="1" applyBorder="1">
      <alignment/>
      <protection/>
    </xf>
    <xf numFmtId="187" fontId="40" fillId="0" borderId="0" xfId="49" applyNumberFormat="1" applyFont="1" applyBorder="1">
      <alignment/>
      <protection/>
    </xf>
    <xf numFmtId="186" fontId="40" fillId="0" borderId="0" xfId="49" applyNumberFormat="1" applyFont="1" applyBorder="1">
      <alignment/>
      <protection/>
    </xf>
    <xf numFmtId="0" fontId="41" fillId="0" borderId="32" xfId="49" applyFont="1" applyFill="1" applyBorder="1" applyAlignment="1">
      <alignment horizontal="center"/>
      <protection/>
    </xf>
    <xf numFmtId="186" fontId="41" fillId="0" borderId="32" xfId="49" applyNumberFormat="1" applyFont="1" applyFill="1" applyBorder="1" applyAlignment="1">
      <alignment horizontal="center"/>
      <protection/>
    </xf>
    <xf numFmtId="187" fontId="41" fillId="0" borderId="32" xfId="49" applyNumberFormat="1" applyFont="1" applyFill="1" applyBorder="1" applyAlignment="1">
      <alignment horizontal="center"/>
      <protection/>
    </xf>
    <xf numFmtId="187" fontId="41" fillId="0" borderId="11" xfId="49" applyNumberFormat="1" applyFont="1" applyFill="1" applyBorder="1" applyAlignment="1">
      <alignment horizontal="center"/>
      <protection/>
    </xf>
    <xf numFmtId="0" fontId="40" fillId="0" borderId="33" xfId="49" applyFont="1" applyBorder="1" applyAlignment="1">
      <alignment horizontal="center"/>
      <protection/>
    </xf>
    <xf numFmtId="186" fontId="40" fillId="0" borderId="33" xfId="49" applyNumberFormat="1" applyFont="1" applyBorder="1" applyAlignment="1">
      <alignment horizontal="left"/>
      <protection/>
    </xf>
    <xf numFmtId="187" fontId="40" fillId="0" borderId="33" xfId="49" applyNumberFormat="1" applyFont="1" applyBorder="1" applyAlignment="1">
      <alignment horizontal="right"/>
      <protection/>
    </xf>
    <xf numFmtId="187" fontId="40" fillId="0" borderId="12" xfId="49" applyNumberFormat="1" applyFont="1" applyBorder="1" applyAlignment="1">
      <alignment horizontal="right"/>
      <protection/>
    </xf>
    <xf numFmtId="0" fontId="40" fillId="0" borderId="34" xfId="49" applyFont="1" applyBorder="1" applyAlignment="1">
      <alignment horizontal="center"/>
      <protection/>
    </xf>
    <xf numFmtId="186" fontId="40" fillId="0" borderId="34" xfId="49" applyNumberFormat="1" applyFont="1" applyBorder="1" applyAlignment="1">
      <alignment horizontal="left"/>
      <protection/>
    </xf>
    <xf numFmtId="187" fontId="40" fillId="0" borderId="34" xfId="49" applyNumberFormat="1" applyFont="1" applyBorder="1" applyAlignment="1">
      <alignment horizontal="right"/>
      <protection/>
    </xf>
    <xf numFmtId="187" fontId="40" fillId="0" borderId="14" xfId="49" applyNumberFormat="1" applyFont="1" applyBorder="1" applyAlignment="1">
      <alignment horizontal="right"/>
      <protection/>
    </xf>
    <xf numFmtId="187" fontId="0" fillId="0" borderId="0" xfId="49" applyNumberFormat="1" applyBorder="1">
      <alignment/>
      <protection/>
    </xf>
    <xf numFmtId="0" fontId="41" fillId="0" borderId="0" xfId="49" applyFont="1" applyBorder="1">
      <alignment/>
      <protection/>
    </xf>
    <xf numFmtId="186" fontId="42" fillId="0" borderId="0" xfId="49" applyNumberFormat="1" applyFont="1" applyBorder="1">
      <alignment/>
      <protection/>
    </xf>
    <xf numFmtId="187" fontId="42" fillId="0" borderId="0" xfId="49" applyNumberFormat="1" applyFont="1" applyBorder="1">
      <alignment/>
      <protection/>
    </xf>
    <xf numFmtId="0" fontId="42" fillId="0" borderId="0" xfId="49" applyFont="1">
      <alignment/>
      <protection/>
    </xf>
    <xf numFmtId="186" fontId="42" fillId="0" borderId="0" xfId="49" applyNumberFormat="1" applyFont="1">
      <alignment/>
      <protection/>
    </xf>
    <xf numFmtId="187" fontId="42" fillId="0" borderId="0" xfId="49" applyNumberFormat="1" applyFont="1">
      <alignment/>
      <protection/>
    </xf>
    <xf numFmtId="186" fontId="0" fillId="0" borderId="0" xfId="49" applyNumberFormat="1">
      <alignment/>
      <protection/>
    </xf>
    <xf numFmtId="0" fontId="8" fillId="0" borderId="0" xfId="0" applyFont="1" applyAlignment="1">
      <alignment/>
    </xf>
    <xf numFmtId="4" fontId="4" fillId="0" borderId="0" xfId="0" applyNumberFormat="1" applyFont="1" applyAlignment="1">
      <alignment/>
    </xf>
    <xf numFmtId="4" fontId="4" fillId="0" borderId="0" xfId="49" applyNumberFormat="1" applyFont="1" applyAlignment="1">
      <alignment/>
      <protection/>
    </xf>
    <xf numFmtId="187" fontId="8" fillId="8" borderId="24" xfId="49" applyNumberFormat="1" applyFont="1" applyFill="1" applyBorder="1" applyAlignment="1">
      <alignment horizontal="center"/>
      <protection/>
    </xf>
    <xf numFmtId="0" fontId="8" fillId="8" borderId="24" xfId="49" applyFont="1" applyFill="1" applyBorder="1" applyAlignment="1">
      <alignment horizontal="center"/>
      <protection/>
    </xf>
    <xf numFmtId="4" fontId="8" fillId="8" borderId="35" xfId="49" applyNumberFormat="1" applyFont="1" applyFill="1" applyBorder="1" applyAlignment="1">
      <alignment horizontal="center"/>
      <protection/>
    </xf>
    <xf numFmtId="10" fontId="8" fillId="8" borderId="35" xfId="49" applyNumberFormat="1" applyFont="1" applyFill="1" applyBorder="1" applyAlignment="1">
      <alignment horizontal="center"/>
      <protection/>
    </xf>
    <xf numFmtId="4" fontId="8" fillId="8" borderId="36" xfId="49" applyNumberFormat="1" applyFont="1" applyFill="1" applyBorder="1" applyAlignment="1">
      <alignment horizontal="center"/>
      <protection/>
    </xf>
    <xf numFmtId="10" fontId="8" fillId="8" borderId="37" xfId="49" applyNumberFormat="1" applyFont="1" applyFill="1" applyBorder="1" applyAlignment="1">
      <alignment horizontal="center"/>
      <protection/>
    </xf>
    <xf numFmtId="4" fontId="8" fillId="8" borderId="38" xfId="49" applyNumberFormat="1" applyFont="1" applyFill="1" applyBorder="1">
      <alignment/>
      <protection/>
    </xf>
    <xf numFmtId="10" fontId="8" fillId="8" borderId="38" xfId="49" applyNumberFormat="1" applyFont="1" applyFill="1" applyBorder="1">
      <alignment/>
      <protection/>
    </xf>
    <xf numFmtId="4" fontId="8" fillId="8" borderId="29" xfId="49" applyNumberFormat="1" applyFont="1" applyFill="1" applyBorder="1">
      <alignment/>
      <protection/>
    </xf>
    <xf numFmtId="10" fontId="8" fillId="8" borderId="31" xfId="49" applyNumberFormat="1" applyFont="1" applyFill="1" applyBorder="1">
      <alignment/>
      <protection/>
    </xf>
    <xf numFmtId="0" fontId="41" fillId="8" borderId="32" xfId="49" applyFont="1" applyFill="1" applyBorder="1" applyAlignment="1">
      <alignment horizontal="center"/>
      <protection/>
    </xf>
    <xf numFmtId="186" fontId="41" fillId="8" borderId="32" xfId="49" applyNumberFormat="1" applyFont="1" applyFill="1" applyBorder="1" applyAlignment="1">
      <alignment horizontal="center"/>
      <protection/>
    </xf>
    <xf numFmtId="187" fontId="41" fillId="8" borderId="32" xfId="49" applyNumberFormat="1" applyFont="1" applyFill="1" applyBorder="1" applyAlignment="1">
      <alignment horizontal="center"/>
      <protection/>
    </xf>
    <xf numFmtId="0" fontId="41" fillId="8" borderId="39" xfId="49" applyFont="1" applyFill="1" applyBorder="1" applyAlignment="1">
      <alignment horizontal="center"/>
      <protection/>
    </xf>
    <xf numFmtId="186" fontId="41" fillId="8" borderId="34" xfId="49" applyNumberFormat="1" applyFont="1" applyFill="1" applyBorder="1" applyAlignment="1">
      <alignment horizontal="left"/>
      <protection/>
    </xf>
    <xf numFmtId="187" fontId="41" fillId="8" borderId="34" xfId="49" applyNumberFormat="1" applyFont="1" applyFill="1" applyBorder="1" applyAlignment="1">
      <alignment horizontal="right"/>
      <protection/>
    </xf>
    <xf numFmtId="187" fontId="41" fillId="8" borderId="14" xfId="49" applyNumberFormat="1" applyFont="1" applyFill="1" applyBorder="1" applyAlignment="1">
      <alignment horizontal="right"/>
      <protection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40" xfId="0" applyFont="1" applyBorder="1" applyAlignment="1">
      <alignment/>
    </xf>
    <xf numFmtId="4" fontId="13" fillId="0" borderId="0" xfId="0" applyNumberFormat="1" applyFont="1" applyAlignment="1">
      <alignment/>
    </xf>
    <xf numFmtId="4" fontId="4" fillId="0" borderId="0" xfId="0" applyNumberFormat="1" applyFont="1" applyFill="1" applyAlignment="1">
      <alignment horizontal="right"/>
    </xf>
    <xf numFmtId="10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right"/>
    </xf>
    <xf numFmtId="10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/>
    </xf>
    <xf numFmtId="0" fontId="8" fillId="0" borderId="41" xfId="0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Fill="1" applyBorder="1" applyAlignment="1">
      <alignment horizontal="right"/>
    </xf>
    <xf numFmtId="10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/>
    </xf>
    <xf numFmtId="0" fontId="8" fillId="0" borderId="39" xfId="0" applyFont="1" applyBorder="1" applyAlignment="1">
      <alignment/>
    </xf>
    <xf numFmtId="4" fontId="4" fillId="0" borderId="13" xfId="0" applyNumberFormat="1" applyFont="1" applyFill="1" applyBorder="1" applyAlignment="1">
      <alignment horizontal="right"/>
    </xf>
    <xf numFmtId="10" fontId="4" fillId="0" borderId="13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/>
    </xf>
    <xf numFmtId="187" fontId="66" fillId="0" borderId="2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187" fontId="41" fillId="8" borderId="32" xfId="49" applyNumberFormat="1" applyFont="1" applyFill="1" applyBorder="1" applyAlignment="1">
      <alignment horizontal="center" wrapText="1"/>
      <protection/>
    </xf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/>
    </xf>
    <xf numFmtId="0" fontId="66" fillId="0" borderId="15" xfId="0" applyFont="1" applyBorder="1" applyAlignment="1">
      <alignment/>
    </xf>
    <xf numFmtId="187" fontId="66" fillId="0" borderId="15" xfId="0" applyNumberFormat="1" applyFont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8" fillId="0" borderId="0" xfId="0" applyNumberFormat="1" applyFont="1" applyAlignment="1">
      <alignment vertical="center"/>
    </xf>
    <xf numFmtId="4" fontId="8" fillId="8" borderId="21" xfId="0" applyNumberFormat="1" applyFont="1" applyFill="1" applyBorder="1" applyAlignment="1">
      <alignment horizontal="center" vertical="center"/>
    </xf>
    <xf numFmtId="4" fontId="8" fillId="8" borderId="15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8" fillId="2" borderId="30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4" fontId="4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68" fillId="0" borderId="25" xfId="0" applyFont="1" applyBorder="1" applyAlignment="1">
      <alignment/>
    </xf>
    <xf numFmtId="187" fontId="68" fillId="0" borderId="15" xfId="0" applyNumberFormat="1" applyFont="1" applyBorder="1" applyAlignment="1">
      <alignment/>
    </xf>
    <xf numFmtId="0" fontId="68" fillId="0" borderId="15" xfId="0" applyFont="1" applyFill="1" applyBorder="1" applyAlignment="1">
      <alignment horizontal="left" vertical="center"/>
    </xf>
    <xf numFmtId="187" fontId="68" fillId="0" borderId="15" xfId="0" applyNumberFormat="1" applyFont="1" applyFill="1" applyBorder="1" applyAlignment="1">
      <alignment vertical="center"/>
    </xf>
    <xf numFmtId="0" fontId="68" fillId="0" borderId="15" xfId="0" applyFont="1" applyBorder="1" applyAlignment="1">
      <alignment vertical="center"/>
    </xf>
    <xf numFmtId="187" fontId="68" fillId="0" borderId="15" xfId="0" applyNumberFormat="1" applyFont="1" applyBorder="1" applyAlignment="1">
      <alignment vertical="center"/>
    </xf>
    <xf numFmtId="0" fontId="68" fillId="0" borderId="21" xfId="0" applyFont="1" applyFill="1" applyBorder="1" applyAlignment="1">
      <alignment horizontal="left" vertical="center"/>
    </xf>
    <xf numFmtId="187" fontId="68" fillId="0" borderId="21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8" fillId="0" borderId="42" xfId="0" applyFont="1" applyBorder="1" applyAlignment="1">
      <alignment horizontal="left" vertical="center"/>
    </xf>
    <xf numFmtId="0" fontId="68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0" fontId="4" fillId="0" borderId="0" xfId="0" applyNumberFormat="1" applyFont="1" applyFill="1" applyBorder="1" applyAlignment="1">
      <alignment horizontal="center" vertical="center"/>
    </xf>
    <xf numFmtId="187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10" fillId="0" borderId="12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187" fontId="4" fillId="0" borderId="16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0" fontId="4" fillId="0" borderId="13" xfId="0" applyNumberFormat="1" applyFont="1" applyBorder="1" applyAlignment="1">
      <alignment horizontal="center" vertical="center"/>
    </xf>
    <xf numFmtId="187" fontId="4" fillId="0" borderId="13" xfId="0" applyNumberFormat="1" applyFont="1" applyBorder="1" applyAlignment="1">
      <alignment vertical="center"/>
    </xf>
    <xf numFmtId="4" fontId="9" fillId="0" borderId="14" xfId="0" applyNumberFormat="1" applyFont="1" applyBorder="1" applyAlignment="1">
      <alignment vertical="center"/>
    </xf>
    <xf numFmtId="0" fontId="8" fillId="2" borderId="29" xfId="0" applyFont="1" applyFill="1" applyBorder="1" applyAlignment="1">
      <alignment vertical="center"/>
    </xf>
    <xf numFmtId="0" fontId="8" fillId="2" borderId="31" xfId="0" applyFont="1" applyFill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10" fontId="4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10" fontId="8" fillId="0" borderId="10" xfId="0" applyNumberFormat="1" applyFont="1" applyBorder="1" applyAlignment="1">
      <alignment horizontal="center" vertical="center"/>
    </xf>
    <xf numFmtId="187" fontId="4" fillId="0" borderId="10" xfId="0" applyNumberFormat="1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4" fontId="66" fillId="0" borderId="12" xfId="0" applyNumberFormat="1" applyFont="1" applyBorder="1" applyAlignment="1">
      <alignment vertical="center"/>
    </xf>
    <xf numFmtId="4" fontId="67" fillId="0" borderId="1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4" fontId="9" fillId="0" borderId="14" xfId="0" applyNumberFormat="1" applyFont="1" applyFill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10" fontId="8" fillId="0" borderId="0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4" fontId="15" fillId="0" borderId="14" xfId="0" applyNumberFormat="1" applyFont="1" applyFill="1" applyBorder="1" applyAlignment="1">
      <alignment vertical="center"/>
    </xf>
    <xf numFmtId="186" fontId="44" fillId="8" borderId="29" xfId="49" applyNumberFormat="1" applyFont="1" applyFill="1" applyBorder="1" applyAlignment="1">
      <alignment horizontal="center"/>
      <protection/>
    </xf>
    <xf numFmtId="186" fontId="45" fillId="8" borderId="30" xfId="49" applyNumberFormat="1" applyFont="1" applyFill="1" applyBorder="1" applyAlignment="1">
      <alignment horizontal="center"/>
      <protection/>
    </xf>
    <xf numFmtId="186" fontId="45" fillId="8" borderId="31" xfId="49" applyNumberFormat="1" applyFont="1" applyFill="1" applyBorder="1" applyAlignment="1">
      <alignment horizontal="center"/>
      <protection/>
    </xf>
    <xf numFmtId="0" fontId="18" fillId="33" borderId="29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8" fillId="33" borderId="30" xfId="0" applyFont="1" applyFill="1" applyBorder="1" applyAlignment="1">
      <alignment horizontal="center"/>
    </xf>
    <xf numFmtId="0" fontId="18" fillId="33" borderId="31" xfId="0" applyFont="1" applyFill="1" applyBorder="1" applyAlignment="1">
      <alignment horizontal="center"/>
    </xf>
    <xf numFmtId="0" fontId="8" fillId="8" borderId="41" xfId="49" applyFont="1" applyFill="1" applyBorder="1" applyAlignment="1">
      <alignment horizontal="center" vertical="center"/>
      <protection/>
    </xf>
    <xf numFmtId="0" fontId="8" fillId="8" borderId="44" xfId="49" applyFont="1" applyFill="1" applyBorder="1" applyAlignment="1">
      <alignment horizontal="center" vertical="center"/>
      <protection/>
    </xf>
    <xf numFmtId="0" fontId="8" fillId="8" borderId="39" xfId="49" applyFont="1" applyFill="1" applyBorder="1" applyAlignment="1">
      <alignment horizontal="center" vertical="center"/>
      <protection/>
    </xf>
    <xf numFmtId="0" fontId="8" fillId="8" borderId="17" xfId="49" applyFont="1" applyFill="1" applyBorder="1" applyAlignment="1">
      <alignment horizontal="center" vertical="center"/>
      <protection/>
    </xf>
    <xf numFmtId="4" fontId="8" fillId="8" borderId="45" xfId="49" applyNumberFormat="1" applyFont="1" applyFill="1" applyBorder="1" applyAlignment="1">
      <alignment horizontal="center"/>
      <protection/>
    </xf>
    <xf numFmtId="4" fontId="8" fillId="8" borderId="46" xfId="49" applyNumberFormat="1" applyFont="1" applyFill="1" applyBorder="1" applyAlignment="1">
      <alignment horizontal="center"/>
      <protection/>
    </xf>
    <xf numFmtId="4" fontId="8" fillId="8" borderId="47" xfId="49" applyNumberFormat="1" applyFont="1" applyFill="1" applyBorder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4</xdr:col>
      <xdr:colOff>3800475</xdr:colOff>
      <xdr:row>0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3314700" y="0"/>
          <a:ext cx="3457575" cy="1047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1800" b="1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solidFill>
                <a:srgbClr val="17375E"/>
              </a:soli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4</xdr:col>
      <xdr:colOff>3800475</xdr:colOff>
      <xdr:row>0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3314700" y="0"/>
          <a:ext cx="3457575" cy="1047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1800" b="1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solidFill>
                <a:srgbClr val="17375E"/>
              </a:soli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4</xdr:col>
      <xdr:colOff>3800475</xdr:colOff>
      <xdr:row>0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3314700" y="0"/>
          <a:ext cx="3457575" cy="1047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1800" b="1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solidFill>
                <a:srgbClr val="17375E"/>
              </a:soli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9.140625" style="106" customWidth="1"/>
    <col min="2" max="2" width="5.7109375" style="106" customWidth="1"/>
    <col min="3" max="3" width="41.8515625" style="171" customWidth="1"/>
    <col min="4" max="4" width="16.00390625" style="117" customWidth="1"/>
    <col min="5" max="5" width="15.57421875" style="117" customWidth="1"/>
    <col min="6" max="16384" width="9.140625" style="106" customWidth="1"/>
  </cols>
  <sheetData>
    <row r="1" ht="13.5" thickBot="1"/>
    <row r="2" spans="1:6" ht="27" thickBot="1">
      <c r="A2" s="147"/>
      <c r="B2" s="280" t="s">
        <v>57</v>
      </c>
      <c r="C2" s="281"/>
      <c r="D2" s="281"/>
      <c r="E2" s="282"/>
      <c r="F2" s="120"/>
    </row>
    <row r="3" spans="1:6" ht="18.75">
      <c r="A3" s="147"/>
      <c r="B3" s="148"/>
      <c r="C3" s="149"/>
      <c r="D3" s="150"/>
      <c r="E3" s="150"/>
      <c r="F3" s="120"/>
    </row>
    <row r="4" spans="2:13" ht="16.5">
      <c r="B4" s="3" t="s">
        <v>118</v>
      </c>
      <c r="C4" s="3"/>
      <c r="D4" s="110"/>
      <c r="E4" s="111"/>
      <c r="F4" s="112"/>
      <c r="G4" s="113"/>
      <c r="H4" s="114"/>
      <c r="I4" s="115"/>
      <c r="J4" s="116"/>
      <c r="K4" s="117"/>
      <c r="L4" s="117"/>
      <c r="M4" s="117"/>
    </row>
    <row r="5" spans="2:13" ht="16.5">
      <c r="B5" s="3" t="s">
        <v>90</v>
      </c>
      <c r="C5" s="3"/>
      <c r="D5" s="110"/>
      <c r="E5" s="111"/>
      <c r="F5" s="112"/>
      <c r="G5" s="113"/>
      <c r="H5" s="114"/>
      <c r="I5" s="118"/>
      <c r="J5" s="119"/>
      <c r="K5" s="117"/>
      <c r="L5" s="117"/>
      <c r="M5" s="117"/>
    </row>
    <row r="6" spans="2:13" ht="16.5">
      <c r="B6" s="3" t="s">
        <v>102</v>
      </c>
      <c r="C6" s="3"/>
      <c r="D6" s="110"/>
      <c r="E6" s="111"/>
      <c r="F6" s="112"/>
      <c r="G6" s="113"/>
      <c r="H6" s="114"/>
      <c r="I6" s="118"/>
      <c r="J6" s="119"/>
      <c r="K6" s="117"/>
      <c r="L6" s="117"/>
      <c r="M6" s="117"/>
    </row>
    <row r="7" spans="2:12" ht="16.5">
      <c r="B7" s="3" t="s">
        <v>97</v>
      </c>
      <c r="C7" s="3"/>
      <c r="D7" s="37"/>
      <c r="E7" s="6"/>
      <c r="F7" s="7"/>
      <c r="G7" s="27"/>
      <c r="H7" s="39"/>
      <c r="I7" s="5"/>
      <c r="J7" s="11"/>
      <c r="K7" s="31"/>
      <c r="L7" s="31"/>
    </row>
    <row r="8" spans="2:13" ht="16.5">
      <c r="B8" s="3" t="s">
        <v>34</v>
      </c>
      <c r="C8" s="3"/>
      <c r="D8" s="110"/>
      <c r="E8" s="111"/>
      <c r="F8" s="112"/>
      <c r="G8" s="113"/>
      <c r="H8" s="114"/>
      <c r="I8" s="118"/>
      <c r="J8" s="119"/>
      <c r="K8" s="117"/>
      <c r="L8" s="117"/>
      <c r="M8" s="117"/>
    </row>
    <row r="9" spans="1:6" ht="17.25" thickBot="1">
      <c r="A9" s="147"/>
      <c r="B9" s="3"/>
      <c r="C9" s="3"/>
      <c r="D9" s="150"/>
      <c r="E9" s="150"/>
      <c r="F9" s="120"/>
    </row>
    <row r="10" spans="1:6" ht="33.75" customHeight="1" thickBot="1">
      <c r="A10" s="147"/>
      <c r="B10" s="185" t="s">
        <v>58</v>
      </c>
      <c r="C10" s="186" t="s">
        <v>59</v>
      </c>
      <c r="D10" s="215" t="s">
        <v>71</v>
      </c>
      <c r="E10" s="187" t="s">
        <v>60</v>
      </c>
      <c r="F10" s="120"/>
    </row>
    <row r="11" spans="1:6" ht="16.5">
      <c r="A11" s="147"/>
      <c r="B11" s="152"/>
      <c r="C11" s="153"/>
      <c r="D11" s="154"/>
      <c r="E11" s="155"/>
      <c r="F11" s="120"/>
    </row>
    <row r="12" spans="1:6" ht="16.5">
      <c r="A12" s="147"/>
      <c r="B12" s="156"/>
      <c r="C12" s="157"/>
      <c r="D12" s="158"/>
      <c r="E12" s="159"/>
      <c r="F12" s="120"/>
    </row>
    <row r="13" spans="1:6" ht="16.5">
      <c r="A13" s="147"/>
      <c r="B13" s="156">
        <v>5</v>
      </c>
      <c r="C13" s="157" t="s">
        <v>103</v>
      </c>
      <c r="D13" s="158">
        <v>1100</v>
      </c>
      <c r="E13" s="159">
        <f>'Trecho V'!J38</f>
        <v>55957.9</v>
      </c>
      <c r="F13" s="120"/>
    </row>
    <row r="14" spans="1:6" ht="16.5">
      <c r="A14" s="147"/>
      <c r="B14" s="156"/>
      <c r="C14" s="157"/>
      <c r="D14" s="158"/>
      <c r="E14" s="159"/>
      <c r="F14" s="120"/>
    </row>
    <row r="15" spans="1:6" ht="16.5">
      <c r="A15" s="147"/>
      <c r="B15" s="156">
        <v>6</v>
      </c>
      <c r="C15" s="157" t="s">
        <v>104</v>
      </c>
      <c r="D15" s="158">
        <v>1144.65</v>
      </c>
      <c r="E15" s="159">
        <f>'Trecho VI'!J38</f>
        <v>52218.17</v>
      </c>
      <c r="F15" s="120"/>
    </row>
    <row r="16" spans="1:6" ht="16.5">
      <c r="A16" s="147"/>
      <c r="B16" s="156"/>
      <c r="C16" s="157"/>
      <c r="D16" s="158"/>
      <c r="E16" s="159"/>
      <c r="F16" s="120"/>
    </row>
    <row r="17" spans="1:6" ht="16.5">
      <c r="A17" s="147"/>
      <c r="B17" s="156"/>
      <c r="C17" s="157"/>
      <c r="D17" s="158"/>
      <c r="E17" s="159"/>
      <c r="F17" s="120"/>
    </row>
    <row r="18" spans="1:6" ht="16.5">
      <c r="A18" s="147"/>
      <c r="B18" s="156"/>
      <c r="C18" s="157"/>
      <c r="D18" s="158"/>
      <c r="E18" s="159"/>
      <c r="F18" s="120"/>
    </row>
    <row r="19" spans="1:6" ht="16.5">
      <c r="A19" s="147"/>
      <c r="B19" s="156"/>
      <c r="C19" s="157"/>
      <c r="D19" s="158"/>
      <c r="E19" s="159"/>
      <c r="F19" s="120"/>
    </row>
    <row r="20" spans="1:6" ht="16.5">
      <c r="A20" s="147"/>
      <c r="B20" s="156"/>
      <c r="C20" s="157"/>
      <c r="D20" s="158"/>
      <c r="E20" s="159"/>
      <c r="F20" s="120"/>
    </row>
    <row r="21" spans="1:6" ht="17.25" thickBot="1">
      <c r="A21" s="147"/>
      <c r="B21" s="160"/>
      <c r="C21" s="161"/>
      <c r="D21" s="162"/>
      <c r="E21" s="163"/>
      <c r="F21" s="120"/>
    </row>
    <row r="22" spans="1:6" ht="17.25" thickBot="1">
      <c r="A22" s="147"/>
      <c r="B22" s="188"/>
      <c r="C22" s="189" t="s">
        <v>61</v>
      </c>
      <c r="D22" s="190">
        <f>SUM(D11:D20)</f>
        <v>2244.65</v>
      </c>
      <c r="E22" s="191">
        <f>SUM(E12:E15)</f>
        <v>108176.07</v>
      </c>
      <c r="F22" s="120"/>
    </row>
    <row r="23" spans="1:6" ht="16.5">
      <c r="A23" s="147"/>
      <c r="B23" s="148"/>
      <c r="C23" s="151"/>
      <c r="D23" s="150"/>
      <c r="E23" s="150"/>
      <c r="F23" s="120"/>
    </row>
    <row r="24" spans="1:6" ht="16.5">
      <c r="A24" s="147"/>
      <c r="B24" s="148"/>
      <c r="C24" s="151"/>
      <c r="D24" s="150"/>
      <c r="E24" s="150"/>
      <c r="F24" s="120"/>
    </row>
    <row r="25" spans="1:6" ht="16.5">
      <c r="A25" s="147"/>
      <c r="B25" s="3" t="s">
        <v>105</v>
      </c>
      <c r="C25" s="151"/>
      <c r="D25" s="150"/>
      <c r="E25" s="150"/>
      <c r="F25" s="120"/>
    </row>
    <row r="26" spans="1:6" ht="16.5">
      <c r="A26" s="147"/>
      <c r="B26" s="148"/>
      <c r="C26" s="151"/>
      <c r="D26" s="150"/>
      <c r="E26" s="164"/>
      <c r="F26" s="120"/>
    </row>
    <row r="27" spans="1:6" ht="16.5">
      <c r="A27" s="147"/>
      <c r="B27" s="148"/>
      <c r="C27" s="151"/>
      <c r="D27" s="150"/>
      <c r="E27" s="150"/>
      <c r="F27" s="120"/>
    </row>
    <row r="28" spans="1:6" ht="16.5">
      <c r="A28" s="147"/>
      <c r="B28" s="148"/>
      <c r="C28" s="94" t="s">
        <v>29</v>
      </c>
      <c r="D28" s="25"/>
      <c r="E28" s="37"/>
      <c r="F28" s="5"/>
    </row>
    <row r="29" spans="1:6" ht="17.25">
      <c r="A29" s="147"/>
      <c r="B29" s="148"/>
      <c r="C29" s="96" t="s">
        <v>62</v>
      </c>
      <c r="D29" s="172"/>
      <c r="E29" s="172"/>
      <c r="F29" s="172"/>
    </row>
    <row r="30" spans="1:6" ht="17.25">
      <c r="A30" s="147"/>
      <c r="B30" s="165" t="s">
        <v>0</v>
      </c>
      <c r="C30" s="94" t="s">
        <v>66</v>
      </c>
      <c r="D30" s="218"/>
      <c r="E30" s="218"/>
      <c r="F30" s="218"/>
    </row>
    <row r="31" spans="1:6" ht="16.5">
      <c r="A31" s="147"/>
      <c r="B31" s="148" t="s">
        <v>0</v>
      </c>
      <c r="C31" s="95" t="s">
        <v>63</v>
      </c>
      <c r="D31" s="173"/>
      <c r="E31" s="173"/>
      <c r="F31" s="173"/>
    </row>
    <row r="32" spans="1:6" ht="15">
      <c r="A32" s="120"/>
      <c r="B32" s="148" t="s">
        <v>0</v>
      </c>
      <c r="C32" s="166"/>
      <c r="D32" s="167"/>
      <c r="E32" s="167"/>
      <c r="F32" s="120"/>
    </row>
    <row r="33" spans="2:4" ht="12.75">
      <c r="B33" s="168"/>
      <c r="C33" s="169"/>
      <c r="D33" s="170"/>
    </row>
    <row r="34" spans="2:5" ht="12.75">
      <c r="B34" s="168"/>
      <c r="C34" s="169"/>
      <c r="D34" s="170"/>
      <c r="E34" s="170"/>
    </row>
  </sheetData>
  <sheetProtection/>
  <mergeCells count="1">
    <mergeCell ref="B2:E2"/>
  </mergeCells>
  <printOptions/>
  <pageMargins left="0.7874015748031497" right="0.7874015748031497" top="1.968503937007874" bottom="0.984251968503937" header="0.5118110236220472" footer="0.5118110236220472"/>
  <pageSetup fitToHeight="1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="80" zoomScaleNormal="80" zoomScalePageLayoutView="0" workbookViewId="0" topLeftCell="A16">
      <selection activeCell="E50" sqref="E50"/>
    </sheetView>
  </sheetViews>
  <sheetFormatPr defaultColWidth="9.140625" defaultRowHeight="12.75"/>
  <cols>
    <col min="2" max="2" width="7.00390625" style="0" customWidth="1"/>
    <col min="3" max="3" width="17.7109375" style="0" bestFit="1" customWidth="1"/>
    <col min="4" max="4" width="10.7109375" style="31" customWidth="1"/>
    <col min="5" max="5" width="70.7109375" style="0" customWidth="1"/>
    <col min="6" max="6" width="10.7109375" style="235" customWidth="1"/>
    <col min="7" max="7" width="6.7109375" style="28" customWidth="1"/>
    <col min="8" max="8" width="10.7109375" style="31" customWidth="1"/>
    <col min="9" max="9" width="12.7109375" style="2" customWidth="1"/>
    <col min="10" max="10" width="15.7109375" style="1" customWidth="1"/>
    <col min="11" max="12" width="12.7109375" style="31" customWidth="1"/>
  </cols>
  <sheetData>
    <row r="1" spans="1:10" ht="23.25" thickBot="1">
      <c r="A1" t="s">
        <v>0</v>
      </c>
      <c r="B1" s="14"/>
      <c r="C1" s="14"/>
      <c r="D1" s="38"/>
      <c r="E1" s="21"/>
      <c r="F1" s="221"/>
      <c r="G1" s="26"/>
      <c r="H1" s="54"/>
      <c r="I1" s="23"/>
      <c r="J1" s="24"/>
    </row>
    <row r="2" spans="2:10" ht="30.75" customHeight="1" thickBot="1">
      <c r="B2" s="283" t="s">
        <v>72</v>
      </c>
      <c r="C2" s="284"/>
      <c r="D2" s="284"/>
      <c r="E2" s="284"/>
      <c r="F2" s="284"/>
      <c r="G2" s="284"/>
      <c r="H2" s="284"/>
      <c r="I2" s="284"/>
      <c r="J2" s="285"/>
    </row>
    <row r="3" spans="2:10" ht="16.5">
      <c r="B3" s="3" t="s">
        <v>89</v>
      </c>
      <c r="C3" s="3"/>
      <c r="D3" s="37"/>
      <c r="E3" s="6"/>
      <c r="F3" s="222"/>
      <c r="G3" s="27"/>
      <c r="H3" s="39"/>
      <c r="I3" s="5"/>
      <c r="J3" s="4"/>
    </row>
    <row r="4" spans="2:10" ht="16.5">
      <c r="B4" s="3" t="s">
        <v>90</v>
      </c>
      <c r="C4" s="3"/>
      <c r="D4" s="37"/>
      <c r="E4" s="6"/>
      <c r="F4" s="222"/>
      <c r="G4" s="27"/>
      <c r="H4" s="39"/>
      <c r="I4" s="29"/>
      <c r="J4" s="11"/>
    </row>
    <row r="5" spans="2:10" ht="16.5">
      <c r="B5" s="3" t="s">
        <v>102</v>
      </c>
      <c r="C5" s="3"/>
      <c r="D5" s="37"/>
      <c r="E5" s="6"/>
      <c r="F5" s="222"/>
      <c r="G5" s="27"/>
      <c r="H5" s="39"/>
      <c r="I5" s="29"/>
      <c r="J5" s="11"/>
    </row>
    <row r="6" spans="2:10" ht="16.5">
      <c r="B6" s="3" t="s">
        <v>97</v>
      </c>
      <c r="C6" s="3"/>
      <c r="D6" s="37"/>
      <c r="E6" s="6"/>
      <c r="F6" s="222"/>
      <c r="G6" s="27"/>
      <c r="H6" s="39"/>
      <c r="I6" s="5"/>
      <c r="J6" s="11"/>
    </row>
    <row r="7" spans="2:10" ht="17.25" thickBot="1">
      <c r="B7" s="3" t="s">
        <v>34</v>
      </c>
      <c r="C7" s="3"/>
      <c r="D7" s="37"/>
      <c r="E7" s="6"/>
      <c r="F7" s="222"/>
      <c r="G7" s="27"/>
      <c r="H7" s="39"/>
      <c r="I7" s="5"/>
      <c r="J7" s="11"/>
    </row>
    <row r="8" spans="2:12" ht="16.5">
      <c r="B8" s="67" t="s">
        <v>1</v>
      </c>
      <c r="C8" s="68" t="s">
        <v>17</v>
      </c>
      <c r="D8" s="69" t="s">
        <v>19</v>
      </c>
      <c r="E8" s="70" t="s">
        <v>2</v>
      </c>
      <c r="F8" s="223" t="s">
        <v>10</v>
      </c>
      <c r="G8" s="72" t="s">
        <v>11</v>
      </c>
      <c r="H8" s="73" t="s">
        <v>24</v>
      </c>
      <c r="I8" s="74" t="s">
        <v>12</v>
      </c>
      <c r="J8" s="75" t="s">
        <v>3</v>
      </c>
      <c r="L8" s="32"/>
    </row>
    <row r="9" spans="2:10" ht="17.25" thickBot="1">
      <c r="B9" s="76"/>
      <c r="C9" s="77" t="s">
        <v>18</v>
      </c>
      <c r="D9" s="78" t="s">
        <v>18</v>
      </c>
      <c r="E9" s="79"/>
      <c r="F9" s="224" t="s">
        <v>0</v>
      </c>
      <c r="G9" s="81" t="s">
        <v>0</v>
      </c>
      <c r="H9" s="82" t="s">
        <v>4</v>
      </c>
      <c r="I9" s="83" t="s">
        <v>4</v>
      </c>
      <c r="J9" s="84" t="s">
        <v>5</v>
      </c>
    </row>
    <row r="10" spans="2:10" ht="17.25" thickBot="1">
      <c r="B10" s="85" t="s">
        <v>53</v>
      </c>
      <c r="C10" s="86"/>
      <c r="D10" s="87"/>
      <c r="E10" s="88" t="s">
        <v>33</v>
      </c>
      <c r="F10" s="225"/>
      <c r="G10" s="9" t="s">
        <v>0</v>
      </c>
      <c r="H10" s="55" t="s">
        <v>0</v>
      </c>
      <c r="I10" s="8" t="s">
        <v>0</v>
      </c>
      <c r="J10" s="46"/>
    </row>
    <row r="11" spans="2:10" ht="15">
      <c r="B11" s="45" t="s">
        <v>9</v>
      </c>
      <c r="C11" s="236" t="s">
        <v>30</v>
      </c>
      <c r="D11" s="237">
        <v>319.55</v>
      </c>
      <c r="E11" s="48" t="s">
        <v>100</v>
      </c>
      <c r="F11" s="62">
        <f>'Trecho V'!F11+'Trecho VI'!F11</f>
        <v>2.88</v>
      </c>
      <c r="G11" s="12" t="s">
        <v>13</v>
      </c>
      <c r="H11" s="56">
        <f>D11*1.24</f>
        <v>396.24</v>
      </c>
      <c r="I11" s="5">
        <f>SUM(F11*H11)</f>
        <v>1141.17</v>
      </c>
      <c r="J11" s="49" t="s">
        <v>0</v>
      </c>
    </row>
    <row r="12" spans="2:10" ht="17.25" thickBot="1">
      <c r="B12" s="36"/>
      <c r="C12" s="35"/>
      <c r="D12" s="41"/>
      <c r="E12" s="16" t="s">
        <v>6</v>
      </c>
      <c r="F12" s="62"/>
      <c r="G12" s="18"/>
      <c r="H12" s="44"/>
      <c r="I12" s="17"/>
      <c r="J12" s="47">
        <f>SUM(I11)</f>
        <v>1141.17</v>
      </c>
    </row>
    <row r="13" spans="2:13" ht="17.25" thickBot="1">
      <c r="B13" s="85" t="s">
        <v>35</v>
      </c>
      <c r="C13" s="86"/>
      <c r="D13" s="87"/>
      <c r="E13" s="88" t="s">
        <v>25</v>
      </c>
      <c r="F13" s="225"/>
      <c r="G13" s="9"/>
      <c r="H13" s="56" t="s">
        <v>0</v>
      </c>
      <c r="I13" s="8"/>
      <c r="J13" s="10"/>
      <c r="M13" s="31"/>
    </row>
    <row r="14" spans="2:13" ht="30">
      <c r="B14" s="61" t="s">
        <v>7</v>
      </c>
      <c r="C14" s="242" t="s">
        <v>31</v>
      </c>
      <c r="D14" s="243">
        <v>4.23</v>
      </c>
      <c r="E14" s="65" t="s">
        <v>111</v>
      </c>
      <c r="F14" s="62">
        <f>'Trecho V'!F14+'Trecho VI'!F14</f>
        <v>297.5</v>
      </c>
      <c r="G14" s="63" t="s">
        <v>15</v>
      </c>
      <c r="H14" s="64">
        <f>D14*1.24</f>
        <v>5.25</v>
      </c>
      <c r="I14" s="62">
        <f>SUM(F14*H14)</f>
        <v>1561.88</v>
      </c>
      <c r="J14" s="49"/>
      <c r="K14" s="32"/>
      <c r="L14" s="53"/>
      <c r="M14" s="31"/>
    </row>
    <row r="15" spans="2:13" ht="30">
      <c r="B15" s="61" t="s">
        <v>20</v>
      </c>
      <c r="C15" s="238" t="s">
        <v>32</v>
      </c>
      <c r="D15" s="239">
        <v>3.91</v>
      </c>
      <c r="E15" s="65" t="s">
        <v>112</v>
      </c>
      <c r="F15" s="62">
        <f>'Trecho V'!F15+'Trecho VI'!F15</f>
        <v>225.45</v>
      </c>
      <c r="G15" s="63" t="s">
        <v>15</v>
      </c>
      <c r="H15" s="64">
        <f>D15*1.24</f>
        <v>4.85</v>
      </c>
      <c r="I15" s="62">
        <f>SUM(F15*H15)</f>
        <v>1093.43</v>
      </c>
      <c r="J15" s="49"/>
      <c r="K15" s="32"/>
      <c r="L15" s="53"/>
      <c r="M15" s="31"/>
    </row>
    <row r="16" spans="2:13" ht="30">
      <c r="B16" s="61" t="s">
        <v>36</v>
      </c>
      <c r="C16" s="238" t="s">
        <v>98</v>
      </c>
      <c r="D16" s="239">
        <v>2.4</v>
      </c>
      <c r="E16" s="65" t="s">
        <v>113</v>
      </c>
      <c r="F16" s="62">
        <f>'Trecho V'!F16+'Trecho VI'!F16</f>
        <v>96.62</v>
      </c>
      <c r="G16" s="63" t="s">
        <v>15</v>
      </c>
      <c r="H16" s="64">
        <f>D16*1.24</f>
        <v>2.98</v>
      </c>
      <c r="I16" s="62">
        <f>SUM(F16*H16)</f>
        <v>287.93</v>
      </c>
      <c r="J16" s="49"/>
      <c r="K16" s="32"/>
      <c r="L16" s="53"/>
      <c r="M16" s="31"/>
    </row>
    <row r="17" spans="2:13" ht="15">
      <c r="B17" s="61" t="s">
        <v>94</v>
      </c>
      <c r="C17" s="238" t="s">
        <v>73</v>
      </c>
      <c r="D17" s="239">
        <v>24.09</v>
      </c>
      <c r="E17" s="65" t="s">
        <v>74</v>
      </c>
      <c r="F17" s="62">
        <f>'Trecho V'!F17+'Trecho VI'!F17</f>
        <v>150.18</v>
      </c>
      <c r="G17" s="63" t="s">
        <v>15</v>
      </c>
      <c r="H17" s="64">
        <f>D17*1.24</f>
        <v>29.87</v>
      </c>
      <c r="I17" s="62">
        <f>SUM(F17*H17)</f>
        <v>4485.88</v>
      </c>
      <c r="J17" s="49"/>
      <c r="K17" s="32"/>
      <c r="L17" s="53"/>
      <c r="M17" s="31"/>
    </row>
    <row r="18" spans="2:13" ht="17.25" thickBot="1">
      <c r="B18" s="97" t="s">
        <v>0</v>
      </c>
      <c r="C18" s="33" t="s">
        <v>0</v>
      </c>
      <c r="D18" s="40" t="s">
        <v>0</v>
      </c>
      <c r="E18" s="15" t="s">
        <v>21</v>
      </c>
      <c r="F18" s="62"/>
      <c r="G18" s="12"/>
      <c r="H18" s="56"/>
      <c r="I18" s="5"/>
      <c r="J18" s="98">
        <f>SUM(I14:I17)</f>
        <v>7429.12</v>
      </c>
      <c r="L18" s="53"/>
      <c r="M18" s="53"/>
    </row>
    <row r="19" spans="2:13" ht="17.25" thickBot="1">
      <c r="B19" s="85" t="s">
        <v>37</v>
      </c>
      <c r="C19" s="86"/>
      <c r="D19" s="87"/>
      <c r="E19" s="88" t="s">
        <v>38</v>
      </c>
      <c r="F19" s="225"/>
      <c r="G19" s="99" t="s">
        <v>0</v>
      </c>
      <c r="H19" s="55" t="s">
        <v>0</v>
      </c>
      <c r="I19" s="8" t="s">
        <v>0</v>
      </c>
      <c r="J19" s="10" t="s">
        <v>0</v>
      </c>
      <c r="L19" s="53"/>
      <c r="M19" s="31"/>
    </row>
    <row r="20" spans="2:13" ht="16.5">
      <c r="B20" s="100"/>
      <c r="C20" s="101"/>
      <c r="D20" s="102"/>
      <c r="E20" s="103" t="s">
        <v>39</v>
      </c>
      <c r="F20" s="62"/>
      <c r="G20" s="12" t="s">
        <v>0</v>
      </c>
      <c r="H20" s="56" t="s">
        <v>0</v>
      </c>
      <c r="I20" s="5" t="s">
        <v>0</v>
      </c>
      <c r="J20" s="59"/>
      <c r="L20" s="53"/>
      <c r="M20" s="31"/>
    </row>
    <row r="21" spans="2:13" ht="30">
      <c r="B21" s="217" t="s">
        <v>14</v>
      </c>
      <c r="C21" s="240" t="s">
        <v>32</v>
      </c>
      <c r="D21" s="241">
        <v>3.91</v>
      </c>
      <c r="E21" s="65" t="s">
        <v>110</v>
      </c>
      <c r="F21" s="62">
        <f>'Trecho V'!F21+'Trecho VI'!F21</f>
        <v>143.51</v>
      </c>
      <c r="G21" s="63" t="s">
        <v>15</v>
      </c>
      <c r="H21" s="64">
        <f>D21*1.24</f>
        <v>4.85</v>
      </c>
      <c r="I21" s="62">
        <f>SUM(F21*H21)</f>
        <v>696.02</v>
      </c>
      <c r="J21" s="104"/>
      <c r="K21" s="32"/>
      <c r="L21" s="53"/>
      <c r="M21" s="31"/>
    </row>
    <row r="22" spans="2:13" ht="45">
      <c r="B22" s="217" t="s">
        <v>75</v>
      </c>
      <c r="C22" s="240" t="s">
        <v>114</v>
      </c>
      <c r="D22" s="241">
        <v>11.7</v>
      </c>
      <c r="E22" s="65" t="s">
        <v>115</v>
      </c>
      <c r="F22" s="62">
        <f>'Trecho V'!F22+'Trecho VI'!F22</f>
        <v>10.5</v>
      </c>
      <c r="G22" s="63" t="s">
        <v>15</v>
      </c>
      <c r="H22" s="64">
        <f>D22*1.24</f>
        <v>14.51</v>
      </c>
      <c r="I22" s="62">
        <f>SUM(F22*H22)</f>
        <v>152.36</v>
      </c>
      <c r="J22" s="104"/>
      <c r="K22" s="32"/>
      <c r="L22" s="53"/>
      <c r="M22" s="31"/>
    </row>
    <row r="23" spans="2:13" ht="16.5">
      <c r="B23" s="245"/>
      <c r="C23" s="246"/>
      <c r="D23" s="220"/>
      <c r="E23" s="247" t="s">
        <v>76</v>
      </c>
      <c r="F23" s="62"/>
      <c r="G23" s="63"/>
      <c r="H23" s="64"/>
      <c r="I23" s="62"/>
      <c r="J23" s="59"/>
      <c r="L23" s="53"/>
      <c r="M23" s="31"/>
    </row>
    <row r="24" spans="2:13" ht="15">
      <c r="B24" s="217" t="s">
        <v>77</v>
      </c>
      <c r="C24" s="240" t="s">
        <v>95</v>
      </c>
      <c r="D24" s="241">
        <v>26.23</v>
      </c>
      <c r="E24" s="244" t="s">
        <v>92</v>
      </c>
      <c r="F24" s="62">
        <f>'Trecho V'!F24+'Trecho VI'!F24</f>
        <v>21</v>
      </c>
      <c r="G24" s="63" t="s">
        <v>78</v>
      </c>
      <c r="H24" s="64">
        <f>D24*1.24</f>
        <v>32.53</v>
      </c>
      <c r="I24" s="62">
        <f>SUM(F24*H24)</f>
        <v>683.13</v>
      </c>
      <c r="J24" s="104"/>
      <c r="K24" s="32"/>
      <c r="L24" s="53"/>
      <c r="M24" s="31"/>
    </row>
    <row r="25" spans="2:13" ht="45">
      <c r="B25" s="217" t="s">
        <v>79</v>
      </c>
      <c r="C25" s="240" t="s">
        <v>96</v>
      </c>
      <c r="D25" s="241">
        <v>30.2</v>
      </c>
      <c r="E25" s="65" t="s">
        <v>93</v>
      </c>
      <c r="F25" s="62">
        <f>'Trecho V'!F25+'Trecho VI'!F25</f>
        <v>21</v>
      </c>
      <c r="G25" s="63" t="s">
        <v>78</v>
      </c>
      <c r="H25" s="64">
        <f>D25*1.24</f>
        <v>37.45</v>
      </c>
      <c r="I25" s="62">
        <f>SUM(F25*H25)</f>
        <v>786.45</v>
      </c>
      <c r="J25" s="104"/>
      <c r="K25" s="32"/>
      <c r="L25" s="53"/>
      <c r="M25" s="31"/>
    </row>
    <row r="26" spans="2:13" ht="17.25" thickBot="1">
      <c r="B26" s="36"/>
      <c r="C26" s="34"/>
      <c r="D26" s="41" t="s">
        <v>0</v>
      </c>
      <c r="E26" s="16" t="s">
        <v>6</v>
      </c>
      <c r="F26" s="62"/>
      <c r="G26" s="18"/>
      <c r="H26" s="44"/>
      <c r="I26" s="17"/>
      <c r="J26" s="20">
        <f>SUM(I21:I25)</f>
        <v>2317.96</v>
      </c>
      <c r="L26" s="53"/>
      <c r="M26" s="31"/>
    </row>
    <row r="27" spans="2:13" ht="17.25" thickBot="1">
      <c r="B27" s="85" t="s">
        <v>40</v>
      </c>
      <c r="C27" s="86"/>
      <c r="D27" s="87"/>
      <c r="E27" s="88" t="s">
        <v>8</v>
      </c>
      <c r="F27" s="225"/>
      <c r="G27" s="51" t="s">
        <v>0</v>
      </c>
      <c r="H27" s="56" t="s">
        <v>0</v>
      </c>
      <c r="I27" s="5" t="s">
        <v>0</v>
      </c>
      <c r="J27" s="13" t="s">
        <v>0</v>
      </c>
      <c r="L27" s="53"/>
      <c r="M27" s="31"/>
    </row>
    <row r="28" spans="2:13" ht="16.5">
      <c r="B28" s="100"/>
      <c r="C28" s="66"/>
      <c r="D28" s="212"/>
      <c r="E28" s="204" t="s">
        <v>70</v>
      </c>
      <c r="F28" s="62"/>
      <c r="G28" s="12"/>
      <c r="H28" s="56"/>
      <c r="I28" s="5"/>
      <c r="J28" s="49"/>
      <c r="K28" s="32"/>
      <c r="L28" s="53"/>
      <c r="M28" s="31"/>
    </row>
    <row r="29" spans="2:13" ht="30">
      <c r="B29" s="217" t="s">
        <v>16</v>
      </c>
      <c r="C29" s="240" t="s">
        <v>28</v>
      </c>
      <c r="D29" s="241">
        <v>0.4</v>
      </c>
      <c r="E29" s="65" t="s">
        <v>99</v>
      </c>
      <c r="F29" s="62">
        <f>'Trecho V'!F29+'Trecho VI'!F29</f>
        <v>2755.76</v>
      </c>
      <c r="G29" s="63" t="s">
        <v>13</v>
      </c>
      <c r="H29" s="64">
        <f>D29*1.24</f>
        <v>0.5</v>
      </c>
      <c r="I29" s="62">
        <f>SUM(F29*H29)</f>
        <v>1377.88</v>
      </c>
      <c r="J29" s="49"/>
      <c r="K29" s="32"/>
      <c r="L29" s="53"/>
      <c r="M29" s="31"/>
    </row>
    <row r="30" spans="2:13" ht="16.5">
      <c r="B30" s="50"/>
      <c r="C30" s="219"/>
      <c r="D30" s="60"/>
      <c r="E30" s="15" t="s">
        <v>22</v>
      </c>
      <c r="F30" s="62"/>
      <c r="G30" s="12"/>
      <c r="H30" s="56"/>
      <c r="I30" s="5"/>
      <c r="J30" s="52"/>
      <c r="L30" s="53"/>
      <c r="M30" s="31"/>
    </row>
    <row r="31" spans="1:13" ht="30">
      <c r="A31" s="40"/>
      <c r="B31" s="217" t="s">
        <v>81</v>
      </c>
      <c r="C31" s="249" t="s">
        <v>87</v>
      </c>
      <c r="D31" s="239">
        <v>25.76</v>
      </c>
      <c r="E31" s="250" t="s">
        <v>116</v>
      </c>
      <c r="F31" s="62">
        <f>'Trecho V'!F31+'Trecho VI'!F31</f>
        <v>2244.65</v>
      </c>
      <c r="G31" s="251" t="s">
        <v>13</v>
      </c>
      <c r="H31" s="252">
        <f>D31*1.24</f>
        <v>31.94</v>
      </c>
      <c r="I31" s="253">
        <f>SUM(F31*H31)</f>
        <v>71694.12</v>
      </c>
      <c r="J31" s="49"/>
      <c r="L31" s="53"/>
      <c r="M31" s="31"/>
    </row>
    <row r="32" spans="1:13" ht="30">
      <c r="A32" s="40"/>
      <c r="B32" s="217" t="s">
        <v>82</v>
      </c>
      <c r="C32" s="249" t="s">
        <v>88</v>
      </c>
      <c r="D32" s="239">
        <v>8.6</v>
      </c>
      <c r="E32" s="250" t="s">
        <v>117</v>
      </c>
      <c r="F32" s="62">
        <f>'Trecho V'!F32+'Trecho VI'!F32</f>
        <v>2244.65</v>
      </c>
      <c r="G32" s="251" t="s">
        <v>13</v>
      </c>
      <c r="H32" s="252">
        <f>D32*1.24</f>
        <v>10.66</v>
      </c>
      <c r="I32" s="253">
        <f>SUM(F32*H32)</f>
        <v>23927.97</v>
      </c>
      <c r="J32" s="49"/>
      <c r="K32" s="32"/>
      <c r="L32" s="53"/>
      <c r="M32" s="31"/>
    </row>
    <row r="33" spans="2:13" ht="18.75" thickBot="1">
      <c r="B33" s="36"/>
      <c r="C33" s="34"/>
      <c r="D33" s="41"/>
      <c r="E33" s="16" t="s">
        <v>23</v>
      </c>
      <c r="F33" s="62"/>
      <c r="G33" s="18"/>
      <c r="H33" s="44"/>
      <c r="I33" s="17"/>
      <c r="J33" s="105">
        <f>SUM(I29:I32)</f>
        <v>96999.97</v>
      </c>
      <c r="L33" s="53"/>
      <c r="M33" s="31"/>
    </row>
    <row r="34" spans="2:13" ht="17.25" thickBot="1">
      <c r="B34" s="85" t="s">
        <v>41</v>
      </c>
      <c r="C34" s="86"/>
      <c r="D34" s="87"/>
      <c r="E34" s="88" t="s">
        <v>83</v>
      </c>
      <c r="F34" s="225"/>
      <c r="G34" s="51" t="s">
        <v>0</v>
      </c>
      <c r="H34" s="56" t="s">
        <v>0</v>
      </c>
      <c r="I34" s="5" t="s">
        <v>0</v>
      </c>
      <c r="J34" s="13" t="s">
        <v>0</v>
      </c>
      <c r="L34" s="53"/>
      <c r="M34" s="31"/>
    </row>
    <row r="35" spans="2:13" ht="16.5">
      <c r="B35" s="50"/>
      <c r="C35" s="33"/>
      <c r="D35" s="60"/>
      <c r="E35" s="15" t="s">
        <v>84</v>
      </c>
      <c r="F35" s="62"/>
      <c r="G35" s="12"/>
      <c r="H35" s="56"/>
      <c r="I35" s="5"/>
      <c r="J35" s="49"/>
      <c r="K35" s="32"/>
      <c r="L35" s="53"/>
      <c r="M35" s="31"/>
    </row>
    <row r="36" spans="2:13" ht="30">
      <c r="B36" s="216" t="s">
        <v>27</v>
      </c>
      <c r="C36" s="248" t="s">
        <v>86</v>
      </c>
      <c r="D36" s="241">
        <v>232.12</v>
      </c>
      <c r="E36" s="65" t="s">
        <v>85</v>
      </c>
      <c r="F36" s="62">
        <f>'Trecho V'!F36+'Trecho VI'!F36</f>
        <v>1</v>
      </c>
      <c r="G36" s="63" t="s">
        <v>80</v>
      </c>
      <c r="H36" s="64">
        <f>D36*1.24</f>
        <v>287.83</v>
      </c>
      <c r="I36" s="62">
        <f>SUM(F36*H36)</f>
        <v>287.83</v>
      </c>
      <c r="J36" s="59"/>
      <c r="K36" s="32"/>
      <c r="L36" s="53"/>
      <c r="M36" s="31"/>
    </row>
    <row r="37" spans="2:13" ht="18.75" thickBot="1">
      <c r="B37" s="36"/>
      <c r="C37" s="34"/>
      <c r="D37" s="41"/>
      <c r="E37" s="16" t="s">
        <v>23</v>
      </c>
      <c r="F37" s="62"/>
      <c r="G37" s="18"/>
      <c r="H37" s="44"/>
      <c r="I37" s="17"/>
      <c r="J37" s="105">
        <f>SUM(I36:I36)</f>
        <v>287.83</v>
      </c>
      <c r="L37" s="53"/>
      <c r="M37" s="31"/>
    </row>
    <row r="38" spans="2:12" ht="20.25" thickBot="1">
      <c r="B38" s="85"/>
      <c r="C38" s="86"/>
      <c r="D38" s="87"/>
      <c r="E38" s="86" t="s">
        <v>26</v>
      </c>
      <c r="F38" s="227"/>
      <c r="G38" s="90"/>
      <c r="H38" s="91"/>
      <c r="I38" s="92"/>
      <c r="J38" s="93">
        <f>SUM(I11:I37)+0.02</f>
        <v>108176.07</v>
      </c>
      <c r="L38" s="32"/>
    </row>
    <row r="39" spans="1:11" s="31" customFormat="1" ht="15">
      <c r="A39"/>
      <c r="B39" s="3"/>
      <c r="C39" s="3"/>
      <c r="D39" s="37"/>
      <c r="E39" s="3" t="str">
        <f>'Relação Ruas'!B25</f>
        <v>Maravilha (SC), 08 de Novembro de 2019.</v>
      </c>
      <c r="F39" s="228" t="s">
        <v>0</v>
      </c>
      <c r="G39" s="43" t="s">
        <v>0</v>
      </c>
      <c r="H39" s="57"/>
      <c r="I39" s="30"/>
      <c r="J39" s="4"/>
      <c r="K39" s="32"/>
    </row>
    <row r="40" spans="1:11" s="31" customFormat="1" ht="16.5">
      <c r="A40"/>
      <c r="B40" s="3" t="s">
        <v>64</v>
      </c>
      <c r="C40" s="48"/>
      <c r="D40" s="56"/>
      <c r="E40" s="193"/>
      <c r="F40" s="229"/>
      <c r="G40" s="194"/>
      <c r="H40" s="194"/>
      <c r="I40" s="194"/>
      <c r="J40" s="5"/>
      <c r="K40" s="32"/>
    </row>
    <row r="41" spans="1:10" s="31" customFormat="1" ht="16.5">
      <c r="A41"/>
      <c r="B41" s="3" t="s">
        <v>65</v>
      </c>
      <c r="C41" s="48"/>
      <c r="D41" s="56"/>
      <c r="E41" s="193"/>
      <c r="F41" s="229"/>
      <c r="G41" s="194"/>
      <c r="H41" s="194"/>
      <c r="I41" s="194"/>
      <c r="J41" s="5"/>
    </row>
    <row r="42" spans="1:10" s="31" customFormat="1" ht="16.5">
      <c r="A42"/>
      <c r="B42" s="3" t="s">
        <v>121</v>
      </c>
      <c r="C42" s="3"/>
      <c r="D42" s="37"/>
      <c r="E42"/>
      <c r="F42" s="230"/>
      <c r="G42" s="195"/>
      <c r="H42" s="195"/>
      <c r="I42" s="195"/>
      <c r="J42" s="5"/>
    </row>
    <row r="43" spans="1:10" s="31" customFormat="1" ht="16.5">
      <c r="A43"/>
      <c r="B43" s="3"/>
      <c r="C43" s="3"/>
      <c r="D43" s="4"/>
      <c r="E43"/>
      <c r="F43" s="286" t="s">
        <v>62</v>
      </c>
      <c r="G43" s="286"/>
      <c r="H43" s="286"/>
      <c r="I43" s="286"/>
      <c r="J43" s="5"/>
    </row>
    <row r="44" spans="1:10" s="31" customFormat="1" ht="16.5">
      <c r="A44"/>
      <c r="B44" s="3"/>
      <c r="C44" s="3"/>
      <c r="D44" s="4"/>
      <c r="E44"/>
      <c r="F44" s="287" t="s">
        <v>66</v>
      </c>
      <c r="G44" s="287"/>
      <c r="H44" s="287"/>
      <c r="I44" s="287"/>
      <c r="J44" s="5"/>
    </row>
    <row r="45" spans="1:10" s="31" customFormat="1" ht="15.75">
      <c r="A45"/>
      <c r="B45" s="42" t="s">
        <v>119</v>
      </c>
      <c r="C45" s="42"/>
      <c r="D45" s="196"/>
      <c r="E45" s="42"/>
      <c r="F45" s="288" t="s">
        <v>63</v>
      </c>
      <c r="G45" s="288"/>
      <c r="H45" s="288"/>
      <c r="I45" s="288"/>
      <c r="J45" s="4"/>
    </row>
    <row r="46" spans="1:10" s="31" customFormat="1" ht="15.75">
      <c r="A46"/>
      <c r="B46" s="42" t="s">
        <v>120</v>
      </c>
      <c r="C46" s="42"/>
      <c r="D46" s="196"/>
      <c r="E46" s="42"/>
      <c r="F46" s="231"/>
      <c r="G46" s="198"/>
      <c r="H46" s="199"/>
      <c r="I46" s="5"/>
      <c r="J46" s="4"/>
    </row>
    <row r="47" spans="1:10" s="31" customFormat="1" ht="17.25" thickBot="1">
      <c r="A47"/>
      <c r="B47" s="58" t="s">
        <v>67</v>
      </c>
      <c r="C47" s="15"/>
      <c r="D47" s="11"/>
      <c r="E47" s="15"/>
      <c r="F47" s="232"/>
      <c r="G47" s="201"/>
      <c r="H47" s="202"/>
      <c r="I47" s="11"/>
      <c r="J47" s="11"/>
    </row>
    <row r="48" spans="2:10" ht="16.5">
      <c r="B48" s="203" t="s">
        <v>68</v>
      </c>
      <c r="C48" s="204"/>
      <c r="D48" s="19"/>
      <c r="E48" s="204"/>
      <c r="F48" s="233"/>
      <c r="G48" s="206"/>
      <c r="H48" s="207"/>
      <c r="I48" s="19"/>
      <c r="J48" s="213"/>
    </row>
    <row r="49" spans="1:13" s="31" customFormat="1" ht="17.25" thickBot="1">
      <c r="A49"/>
      <c r="B49" s="208" t="s">
        <v>69</v>
      </c>
      <c r="C49" s="192"/>
      <c r="D49" s="17"/>
      <c r="E49" s="192"/>
      <c r="F49" s="234"/>
      <c r="G49" s="210"/>
      <c r="H49" s="211"/>
      <c r="I49" s="17"/>
      <c r="J49" s="214"/>
      <c r="M49"/>
    </row>
  </sheetData>
  <sheetProtection/>
  <mergeCells count="4">
    <mergeCell ref="B2:J2"/>
    <mergeCell ref="F43:I43"/>
    <mergeCell ref="F44:I44"/>
    <mergeCell ref="F45:I45"/>
  </mergeCells>
  <printOptions/>
  <pageMargins left="0.7874015748031497" right="0.7874015748031497" top="1.968503937007874" bottom="1.1811023622047245" header="0.5118110236220472" footer="0.5118110236220472"/>
  <pageSetup fitToHeight="1" fitToWidth="1" horizontalDpi="600" verticalDpi="60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="75" zoomScaleNormal="75" zoomScalePageLayoutView="0" workbookViewId="0" topLeftCell="A1">
      <selection activeCell="G20" sqref="G20"/>
    </sheetView>
  </sheetViews>
  <sheetFormatPr defaultColWidth="9.140625" defaultRowHeight="12.75"/>
  <cols>
    <col min="1" max="1" width="9.140625" style="106" customWidth="1"/>
    <col min="2" max="2" width="7.00390625" style="106" customWidth="1"/>
    <col min="3" max="3" width="25.7109375" style="106" customWidth="1"/>
    <col min="4" max="4" width="13.8515625" style="108" bestFit="1" customWidth="1"/>
    <col min="5" max="5" width="10.57421875" style="109" bestFit="1" customWidth="1"/>
    <col min="6" max="6" width="11.140625" style="108" customWidth="1"/>
    <col min="7" max="7" width="10.28125" style="109" customWidth="1"/>
    <col min="8" max="8" width="11.57421875" style="108" bestFit="1" customWidth="1"/>
    <col min="9" max="9" width="10.28125" style="109" customWidth="1"/>
    <col min="10" max="10" width="11.57421875" style="109" bestFit="1" customWidth="1"/>
    <col min="11" max="11" width="9.421875" style="109" bestFit="1" customWidth="1"/>
    <col min="12" max="12" width="15.421875" style="106" bestFit="1" customWidth="1"/>
    <col min="13" max="13" width="10.28125" style="106" customWidth="1"/>
    <col min="14" max="16384" width="9.140625" style="106" customWidth="1"/>
  </cols>
  <sheetData>
    <row r="1" spans="2:13" ht="30.75" customHeight="1" thickBot="1">
      <c r="B1" s="283" t="s">
        <v>122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90"/>
    </row>
    <row r="2" spans="2:12" ht="16.5">
      <c r="B2" s="3" t="s">
        <v>89</v>
      </c>
      <c r="C2" s="3"/>
      <c r="D2" s="37"/>
      <c r="E2" s="6"/>
      <c r="F2" s="7"/>
      <c r="G2" s="27"/>
      <c r="H2" s="39"/>
      <c r="I2" s="5"/>
      <c r="J2" s="4"/>
      <c r="K2" s="31"/>
      <c r="L2" s="31"/>
    </row>
    <row r="3" spans="2:12" ht="16.5">
      <c r="B3" s="3" t="s">
        <v>90</v>
      </c>
      <c r="C3" s="3"/>
      <c r="D3" s="37"/>
      <c r="E3" s="6"/>
      <c r="F3" s="7"/>
      <c r="G3" s="27"/>
      <c r="H3" s="39"/>
      <c r="I3" s="29"/>
      <c r="J3" s="11"/>
      <c r="K3" s="31"/>
      <c r="L3" s="31"/>
    </row>
    <row r="4" spans="2:12" ht="16.5">
      <c r="B4" s="3" t="s">
        <v>102</v>
      </c>
      <c r="C4" s="3"/>
      <c r="D4" s="37"/>
      <c r="E4" s="6"/>
      <c r="F4" s="7"/>
      <c r="G4" s="27"/>
      <c r="H4" s="39"/>
      <c r="I4" s="29"/>
      <c r="J4" s="11"/>
      <c r="K4" s="31"/>
      <c r="L4" s="31"/>
    </row>
    <row r="5" spans="2:12" ht="16.5">
      <c r="B5" s="3" t="s">
        <v>97</v>
      </c>
      <c r="C5" s="3"/>
      <c r="D5" s="37"/>
      <c r="E5" s="6"/>
      <c r="F5" s="7"/>
      <c r="G5" s="27"/>
      <c r="H5" s="39"/>
      <c r="I5" s="5"/>
      <c r="J5" s="11"/>
      <c r="K5" s="31"/>
      <c r="L5" s="31"/>
    </row>
    <row r="6" spans="2:12" ht="16.5">
      <c r="B6" s="3" t="s">
        <v>34</v>
      </c>
      <c r="C6" s="3"/>
      <c r="D6" s="37"/>
      <c r="E6" s="6"/>
      <c r="F6" s="7"/>
      <c r="G6" s="27"/>
      <c r="H6" s="39"/>
      <c r="I6" s="5"/>
      <c r="J6" s="11"/>
      <c r="K6" s="31"/>
      <c r="L6" s="31"/>
    </row>
    <row r="7" spans="2:13" ht="17.25" thickBot="1">
      <c r="B7" s="107"/>
      <c r="C7" s="107"/>
      <c r="D7" s="110"/>
      <c r="E7" s="111"/>
      <c r="F7" s="112"/>
      <c r="G7" s="113"/>
      <c r="H7" s="114"/>
      <c r="I7" s="115"/>
      <c r="J7" s="119"/>
      <c r="K7" s="117"/>
      <c r="L7" s="117"/>
      <c r="M7" s="117"/>
    </row>
    <row r="8" spans="2:13" ht="16.5">
      <c r="B8" s="291" t="s">
        <v>42</v>
      </c>
      <c r="C8" s="292"/>
      <c r="D8" s="175" t="s">
        <v>43</v>
      </c>
      <c r="E8" s="176" t="s">
        <v>44</v>
      </c>
      <c r="F8" s="295" t="s">
        <v>45</v>
      </c>
      <c r="G8" s="296"/>
      <c r="H8" s="295" t="s">
        <v>46</v>
      </c>
      <c r="I8" s="296"/>
      <c r="J8" s="295" t="s">
        <v>47</v>
      </c>
      <c r="K8" s="296"/>
      <c r="L8" s="295" t="s">
        <v>48</v>
      </c>
      <c r="M8" s="297"/>
    </row>
    <row r="9" spans="2:13" ht="17.25" thickBot="1">
      <c r="B9" s="293"/>
      <c r="C9" s="294"/>
      <c r="D9" s="177" t="s">
        <v>49</v>
      </c>
      <c r="E9" s="178" t="s">
        <v>50</v>
      </c>
      <c r="F9" s="179" t="s">
        <v>51</v>
      </c>
      <c r="G9" s="178" t="s">
        <v>52</v>
      </c>
      <c r="H9" s="177" t="s">
        <v>51</v>
      </c>
      <c r="I9" s="178" t="s">
        <v>52</v>
      </c>
      <c r="J9" s="178" t="s">
        <v>51</v>
      </c>
      <c r="K9" s="178" t="s">
        <v>52</v>
      </c>
      <c r="L9" s="177" t="s">
        <v>51</v>
      </c>
      <c r="M9" s="180" t="s">
        <v>52</v>
      </c>
    </row>
    <row r="10" spans="1:14" ht="16.5">
      <c r="A10" s="120"/>
      <c r="B10" s="121" t="s">
        <v>53</v>
      </c>
      <c r="C10" s="122" t="str">
        <f>GLOBAL!E10</f>
        <v>PLACAS - Convênio</v>
      </c>
      <c r="D10" s="123">
        <f>GLOBAL!J12</f>
        <v>1141.17</v>
      </c>
      <c r="E10" s="124">
        <f>SUM(D10/D$25)</f>
        <v>0.0105</v>
      </c>
      <c r="F10" s="125">
        <f>SUM(($D$10*100)/100)</f>
        <v>1141.17</v>
      </c>
      <c r="G10" s="126">
        <f>SUM(F10/$D$25)</f>
        <v>0.0105</v>
      </c>
      <c r="H10" s="125"/>
      <c r="I10" s="126"/>
      <c r="J10" s="125"/>
      <c r="K10" s="126"/>
      <c r="L10" s="125" t="s">
        <v>0</v>
      </c>
      <c r="M10" s="127" t="s">
        <v>0</v>
      </c>
      <c r="N10" s="120"/>
    </row>
    <row r="11" spans="1:14" ht="16.5">
      <c r="A11" s="134"/>
      <c r="B11" s="128"/>
      <c r="C11" s="129"/>
      <c r="D11" s="130"/>
      <c r="E11" s="131"/>
      <c r="F11" s="115"/>
      <c r="G11" s="132"/>
      <c r="H11" s="115"/>
      <c r="I11" s="132"/>
      <c r="J11" s="115"/>
      <c r="K11" s="132"/>
      <c r="L11" s="115"/>
      <c r="M11" s="133"/>
      <c r="N11" s="120"/>
    </row>
    <row r="12" spans="1:14" ht="16.5">
      <c r="A12" s="120"/>
      <c r="B12" s="128" t="s">
        <v>35</v>
      </c>
      <c r="C12" s="129" t="str">
        <f>GLOBAL!E13</f>
        <v>TERRAPLENAGEM</v>
      </c>
      <c r="D12" s="130">
        <f>GLOBAL!J18</f>
        <v>7429.12</v>
      </c>
      <c r="E12" s="131">
        <f>SUM(D12/D$25)</f>
        <v>0.0687</v>
      </c>
      <c r="F12" s="115">
        <f>SUM(($D$12*50)/100)</f>
        <v>3714.56</v>
      </c>
      <c r="G12" s="132">
        <f>SUM(F12/$D$25)</f>
        <v>0.0343</v>
      </c>
      <c r="H12" s="115">
        <f>SUM(($D$12*50)/100)</f>
        <v>3714.56</v>
      </c>
      <c r="I12" s="132">
        <f>SUM(H12/$D$25)</f>
        <v>0.0343</v>
      </c>
      <c r="J12" s="115"/>
      <c r="K12" s="132"/>
      <c r="L12" s="115" t="s">
        <v>54</v>
      </c>
      <c r="M12" s="133" t="s">
        <v>0</v>
      </c>
      <c r="N12" s="120"/>
    </row>
    <row r="13" spans="1:14" ht="16.5">
      <c r="A13" s="134"/>
      <c r="B13" s="128" t="s">
        <v>0</v>
      </c>
      <c r="C13" s="129" t="s">
        <v>0</v>
      </c>
      <c r="D13" s="130" t="s">
        <v>0</v>
      </c>
      <c r="E13" s="131" t="s">
        <v>0</v>
      </c>
      <c r="F13" s="115"/>
      <c r="G13" s="132"/>
      <c r="H13" s="115"/>
      <c r="I13" s="132"/>
      <c r="J13" s="115" t="s">
        <v>0</v>
      </c>
      <c r="K13" s="132" t="s">
        <v>0</v>
      </c>
      <c r="L13" s="115"/>
      <c r="M13" s="133" t="s">
        <v>0</v>
      </c>
      <c r="N13" s="120"/>
    </row>
    <row r="14" spans="1:14" ht="16.5">
      <c r="A14" s="134"/>
      <c r="B14" s="128" t="s">
        <v>37</v>
      </c>
      <c r="C14" s="129" t="str">
        <f>GLOBAL!E19</f>
        <v>DRENAGEM PLUVIAL</v>
      </c>
      <c r="D14" s="130">
        <f>GLOBAL!J26</f>
        <v>2317.96</v>
      </c>
      <c r="E14" s="131">
        <f>SUM(D14/D$25)</f>
        <v>0.0214</v>
      </c>
      <c r="F14" s="115">
        <f>SUM((D14*50/100))</f>
        <v>1158.98</v>
      </c>
      <c r="G14" s="132">
        <f>SUM(F14/D$25)</f>
        <v>0.0107</v>
      </c>
      <c r="H14" s="115">
        <f>SUM($D$14*50/100)</f>
        <v>1158.98</v>
      </c>
      <c r="I14" s="132">
        <f>SUM(H14/$D25)</f>
        <v>0.0107</v>
      </c>
      <c r="J14" s="115"/>
      <c r="K14" s="132"/>
      <c r="L14" s="115"/>
      <c r="M14" s="133"/>
      <c r="N14" s="120"/>
    </row>
    <row r="15" spans="1:14" ht="16.5">
      <c r="A15" s="120"/>
      <c r="B15" s="128" t="s">
        <v>0</v>
      </c>
      <c r="C15" s="129" t="s">
        <v>0</v>
      </c>
      <c r="D15" s="130" t="s">
        <v>0</v>
      </c>
      <c r="E15" s="131" t="s">
        <v>0</v>
      </c>
      <c r="F15" s="115" t="s">
        <v>0</v>
      </c>
      <c r="G15" s="132" t="s">
        <v>0</v>
      </c>
      <c r="H15" s="115" t="s">
        <v>0</v>
      </c>
      <c r="I15" s="132" t="s">
        <v>0</v>
      </c>
      <c r="J15" s="115" t="s">
        <v>0</v>
      </c>
      <c r="K15" s="132"/>
      <c r="L15" s="115"/>
      <c r="M15" s="133"/>
      <c r="N15" s="120"/>
    </row>
    <row r="16" spans="1:14" ht="15.75" customHeight="1">
      <c r="A16" s="134"/>
      <c r="B16" s="128" t="s">
        <v>40</v>
      </c>
      <c r="C16" s="129" t="str">
        <f>GLOBAL!E27</f>
        <v>PAVIMENTAÇÃO </v>
      </c>
      <c r="D16" s="130">
        <f>GLOBAL!J33</f>
        <v>96999.97</v>
      </c>
      <c r="E16" s="131">
        <f>SUM(D16/D$25)</f>
        <v>0.8967</v>
      </c>
      <c r="F16" s="115">
        <f>SUM((D16*25)/100)</f>
        <v>24249.99</v>
      </c>
      <c r="G16" s="132">
        <f>SUM(F16/D$25)</f>
        <v>0.2242</v>
      </c>
      <c r="H16" s="115">
        <f>SUM((D16*25)/100)</f>
        <v>24249.99</v>
      </c>
      <c r="I16" s="132">
        <f>SUM(H16/D$25)</f>
        <v>0.2242</v>
      </c>
      <c r="J16" s="115">
        <f>SUM((D16*25)/100)</f>
        <v>24249.99</v>
      </c>
      <c r="K16" s="132">
        <f>SUM(J16/D$25)</f>
        <v>0.2242</v>
      </c>
      <c r="L16" s="115">
        <f>SUM((D16*25)/100)</f>
        <v>24249.99</v>
      </c>
      <c r="M16" s="133">
        <f>SUM(L16/D$25)</f>
        <v>0.2242</v>
      </c>
      <c r="N16" s="120"/>
    </row>
    <row r="17" spans="1:14" ht="16.5">
      <c r="A17" s="134"/>
      <c r="B17" s="128" t="s">
        <v>0</v>
      </c>
      <c r="C17" s="129" t="s">
        <v>0</v>
      </c>
      <c r="D17" s="130" t="s">
        <v>0</v>
      </c>
      <c r="E17" s="131" t="s">
        <v>0</v>
      </c>
      <c r="F17" s="115" t="s">
        <v>0</v>
      </c>
      <c r="G17" s="132" t="s">
        <v>0</v>
      </c>
      <c r="H17" s="115"/>
      <c r="I17" s="132"/>
      <c r="J17" s="115"/>
      <c r="K17" s="132"/>
      <c r="L17" s="115" t="s">
        <v>0</v>
      </c>
      <c r="M17" s="133" t="s">
        <v>0</v>
      </c>
      <c r="N17" s="120"/>
    </row>
    <row r="18" spans="1:14" ht="15.75" customHeight="1">
      <c r="A18" s="134"/>
      <c r="B18" s="128" t="s">
        <v>41</v>
      </c>
      <c r="C18" s="129" t="str">
        <f>GLOBAL!E34</f>
        <v>SINALIZAÇÃO </v>
      </c>
      <c r="D18" s="130">
        <f>GLOBAL!J37</f>
        <v>287.83</v>
      </c>
      <c r="E18" s="131">
        <f>SUM(D18/D$25)</f>
        <v>0.0027</v>
      </c>
      <c r="F18" s="115" t="s">
        <v>0</v>
      </c>
      <c r="G18" s="132" t="s">
        <v>0</v>
      </c>
      <c r="H18" s="115" t="s">
        <v>0</v>
      </c>
      <c r="I18" s="132" t="s">
        <v>0</v>
      </c>
      <c r="J18" s="115"/>
      <c r="K18" s="132"/>
      <c r="L18" s="115">
        <f>SUM((D18*100)/100)</f>
        <v>287.83</v>
      </c>
      <c r="M18" s="133">
        <f>SUM(L18/D$25)</f>
        <v>0.0027</v>
      </c>
      <c r="N18" s="120"/>
    </row>
    <row r="19" spans="1:14" ht="16.5">
      <c r="A19" s="134"/>
      <c r="B19" s="128" t="s">
        <v>0</v>
      </c>
      <c r="C19" s="129" t="s">
        <v>0</v>
      </c>
      <c r="D19" s="130" t="s">
        <v>0</v>
      </c>
      <c r="E19" s="131" t="s">
        <v>0</v>
      </c>
      <c r="F19" s="115" t="s">
        <v>0</v>
      </c>
      <c r="G19" s="132" t="s">
        <v>0</v>
      </c>
      <c r="H19" s="115"/>
      <c r="I19" s="132"/>
      <c r="J19" s="115"/>
      <c r="K19" s="132"/>
      <c r="L19" s="115" t="s">
        <v>0</v>
      </c>
      <c r="M19" s="133" t="s">
        <v>0</v>
      </c>
      <c r="N19" s="120"/>
    </row>
    <row r="20" spans="1:14" ht="16.5">
      <c r="A20" s="134"/>
      <c r="B20" s="128" t="s">
        <v>0</v>
      </c>
      <c r="C20" s="129" t="s">
        <v>0</v>
      </c>
      <c r="D20" s="130" t="s">
        <v>0</v>
      </c>
      <c r="E20" s="131" t="s">
        <v>0</v>
      </c>
      <c r="F20" s="115" t="s">
        <v>0</v>
      </c>
      <c r="G20" s="132" t="s">
        <v>0</v>
      </c>
      <c r="H20" s="115"/>
      <c r="I20" s="132"/>
      <c r="J20" s="115"/>
      <c r="K20" s="132"/>
      <c r="L20" s="115" t="s">
        <v>0</v>
      </c>
      <c r="M20" s="133" t="s">
        <v>0</v>
      </c>
      <c r="N20" s="120"/>
    </row>
    <row r="21" spans="1:14" ht="5.25" customHeight="1">
      <c r="A21" s="134"/>
      <c r="B21" s="128"/>
      <c r="C21" s="129"/>
      <c r="D21" s="130"/>
      <c r="E21" s="131"/>
      <c r="F21" s="115"/>
      <c r="G21" s="132"/>
      <c r="H21" s="115"/>
      <c r="I21" s="132"/>
      <c r="J21" s="115"/>
      <c r="K21" s="132"/>
      <c r="L21" s="115"/>
      <c r="M21" s="133"/>
      <c r="N21" s="120"/>
    </row>
    <row r="22" spans="1:14" ht="16.5">
      <c r="A22" s="134"/>
      <c r="B22" s="128"/>
      <c r="C22" s="129"/>
      <c r="D22" s="130"/>
      <c r="E22" s="131"/>
      <c r="F22" s="115"/>
      <c r="G22" s="132"/>
      <c r="H22" s="115"/>
      <c r="I22" s="132"/>
      <c r="J22" s="115"/>
      <c r="K22" s="132"/>
      <c r="L22" s="115"/>
      <c r="M22" s="133"/>
      <c r="N22" s="120"/>
    </row>
    <row r="23" spans="1:14" ht="15">
      <c r="A23" s="120"/>
      <c r="B23" s="129"/>
      <c r="C23" s="129"/>
      <c r="D23" s="135"/>
      <c r="E23" s="131"/>
      <c r="F23" s="115"/>
      <c r="G23" s="132"/>
      <c r="H23" s="115"/>
      <c r="I23" s="132"/>
      <c r="J23" s="115"/>
      <c r="K23" s="132"/>
      <c r="L23" s="115"/>
      <c r="M23" s="133"/>
      <c r="N23" s="120"/>
    </row>
    <row r="24" spans="1:14" ht="15.75" thickBot="1">
      <c r="A24" s="120"/>
      <c r="B24" s="129" t="s">
        <v>0</v>
      </c>
      <c r="C24" s="136" t="s">
        <v>55</v>
      </c>
      <c r="D24" s="135" t="s">
        <v>0</v>
      </c>
      <c r="E24" s="131" t="s">
        <v>0</v>
      </c>
      <c r="F24" s="115">
        <f aca="true" t="shared" si="0" ref="F24:M24">SUM(F10:F22)</f>
        <v>30264.7</v>
      </c>
      <c r="G24" s="132">
        <f t="shared" si="0"/>
        <v>0.2797</v>
      </c>
      <c r="H24" s="115">
        <f t="shared" si="0"/>
        <v>29123.53</v>
      </c>
      <c r="I24" s="132">
        <f t="shared" si="0"/>
        <v>0.2692</v>
      </c>
      <c r="J24" s="115">
        <f t="shared" si="0"/>
        <v>24249.99</v>
      </c>
      <c r="K24" s="132">
        <f t="shared" si="0"/>
        <v>0.2242</v>
      </c>
      <c r="L24" s="115">
        <f t="shared" si="0"/>
        <v>24537.82</v>
      </c>
      <c r="M24" s="133">
        <f t="shared" si="0"/>
        <v>0.2269</v>
      </c>
      <c r="N24" s="120"/>
    </row>
    <row r="25" spans="1:14" ht="17.25" thickBot="1">
      <c r="A25" s="120"/>
      <c r="B25" s="129" t="s">
        <v>0</v>
      </c>
      <c r="C25" s="129"/>
      <c r="D25" s="181">
        <f>SUM(D10:D22)+0.02</f>
        <v>108176.07</v>
      </c>
      <c r="E25" s="182">
        <f>SUM(E10:E22)</f>
        <v>1</v>
      </c>
      <c r="F25" s="115"/>
      <c r="G25" s="132"/>
      <c r="H25" s="115"/>
      <c r="I25" s="132"/>
      <c r="J25" s="115"/>
      <c r="K25" s="132"/>
      <c r="L25" s="115"/>
      <c r="M25" s="133"/>
      <c r="N25" s="120"/>
    </row>
    <row r="26" spans="1:14" ht="17.25" thickBot="1">
      <c r="A26" s="120"/>
      <c r="B26" s="129" t="s">
        <v>0</v>
      </c>
      <c r="C26" s="136" t="s">
        <v>56</v>
      </c>
      <c r="D26" s="135"/>
      <c r="E26" s="131"/>
      <c r="F26" s="115">
        <f>SUM(F24)</f>
        <v>30264.7</v>
      </c>
      <c r="G26" s="132">
        <f>SUM(G24)</f>
        <v>0.2797</v>
      </c>
      <c r="H26" s="115">
        <f>SUM(F24+H24)</f>
        <v>59388.23</v>
      </c>
      <c r="I26" s="132">
        <f>SUM(G24+I24)</f>
        <v>0.5489</v>
      </c>
      <c r="J26" s="115">
        <f>SUM(H24+J24)</f>
        <v>53373.52</v>
      </c>
      <c r="K26" s="132">
        <f>SUM(G24+I24+K24)</f>
        <v>0.7731</v>
      </c>
      <c r="L26" s="183">
        <f>SUM(F24+H24+J24+L24)+0.03</f>
        <v>108176.07</v>
      </c>
      <c r="M26" s="184">
        <f>SUM(G24+I24+K24+M24)</f>
        <v>1</v>
      </c>
      <c r="N26" s="120"/>
    </row>
    <row r="27" spans="1:14" ht="15.75" thickBot="1">
      <c r="A27" s="120"/>
      <c r="B27" s="137" t="s">
        <v>0</v>
      </c>
      <c r="C27" s="137"/>
      <c r="D27" s="138"/>
      <c r="E27" s="139"/>
      <c r="F27" s="140"/>
      <c r="G27" s="141"/>
      <c r="H27" s="140"/>
      <c r="I27" s="141"/>
      <c r="J27" s="140"/>
      <c r="K27" s="141"/>
      <c r="L27" s="140"/>
      <c r="M27" s="142"/>
      <c r="N27" s="120"/>
    </row>
    <row r="28" spans="2:13" ht="15">
      <c r="B28" s="143" t="s">
        <v>0</v>
      </c>
      <c r="C28" s="143" t="s">
        <v>0</v>
      </c>
      <c r="D28" s="115" t="s">
        <v>0</v>
      </c>
      <c r="E28" s="132"/>
      <c r="F28" s="115"/>
      <c r="G28" s="132"/>
      <c r="H28" s="115"/>
      <c r="I28" s="132"/>
      <c r="J28" s="144"/>
      <c r="K28" s="132"/>
      <c r="L28" s="115"/>
      <c r="M28" s="132"/>
    </row>
    <row r="29" spans="2:13" ht="15">
      <c r="B29" s="107"/>
      <c r="C29" s="107"/>
      <c r="D29" s="116"/>
      <c r="E29" s="145"/>
      <c r="F29" s="116"/>
      <c r="G29" s="145"/>
      <c r="H29" s="116"/>
      <c r="I29" s="145"/>
      <c r="J29" s="145"/>
      <c r="K29" s="145"/>
      <c r="L29" s="146" t="s">
        <v>0</v>
      </c>
      <c r="M29" s="107"/>
    </row>
    <row r="30" spans="2:13" ht="15">
      <c r="B30" s="107"/>
      <c r="C30" s="3" t="str">
        <f>GLOBAL!E39</f>
        <v>Maravilha (SC), 08 de Novembro de 2019.</v>
      </c>
      <c r="D30" s="116"/>
      <c r="E30" s="145"/>
      <c r="F30" s="116"/>
      <c r="G30" s="145"/>
      <c r="H30" s="116"/>
      <c r="I30" s="145"/>
      <c r="J30" s="145"/>
      <c r="K30" s="145"/>
      <c r="L30" s="116"/>
      <c r="M30" s="107"/>
    </row>
    <row r="31" spans="2:13" ht="16.5">
      <c r="B31" s="107"/>
      <c r="C31" s="107"/>
      <c r="D31" s="116"/>
      <c r="E31" s="145"/>
      <c r="F31" s="286" t="s">
        <v>62</v>
      </c>
      <c r="G31" s="286"/>
      <c r="H31" s="286"/>
      <c r="I31" s="286"/>
      <c r="J31" s="145"/>
      <c r="K31" s="145"/>
      <c r="L31" s="116"/>
      <c r="M31" s="107"/>
    </row>
    <row r="32" spans="2:13" ht="16.5">
      <c r="B32" s="107"/>
      <c r="C32" s="107"/>
      <c r="D32" s="116"/>
      <c r="E32" s="145"/>
      <c r="F32" s="287" t="s">
        <v>66</v>
      </c>
      <c r="G32" s="287"/>
      <c r="H32" s="287"/>
      <c r="I32" s="287"/>
      <c r="J32" s="145"/>
      <c r="K32" s="145"/>
      <c r="L32" s="116"/>
      <c r="M32" s="107"/>
    </row>
    <row r="33" spans="2:13" ht="15">
      <c r="B33" s="107"/>
      <c r="C33" s="107"/>
      <c r="D33" s="116"/>
      <c r="E33" s="145"/>
      <c r="F33" s="288" t="s">
        <v>63</v>
      </c>
      <c r="G33" s="288"/>
      <c r="H33" s="288"/>
      <c r="I33" s="288"/>
      <c r="J33" s="145"/>
      <c r="K33" s="145"/>
      <c r="L33" s="116"/>
      <c r="M33" s="107"/>
    </row>
    <row r="34" spans="2:13" ht="15">
      <c r="B34" s="107"/>
      <c r="C34" s="107"/>
      <c r="D34" s="116"/>
      <c r="E34" s="145"/>
      <c r="F34" s="173"/>
      <c r="G34" s="173"/>
      <c r="H34" s="173"/>
      <c r="I34" s="173"/>
      <c r="J34" s="145"/>
      <c r="K34" s="145"/>
      <c r="L34" s="116"/>
      <c r="M34" s="107"/>
    </row>
    <row r="35" spans="2:13" ht="15">
      <c r="B35" s="107"/>
      <c r="C35" s="107"/>
      <c r="D35" s="116"/>
      <c r="E35" s="145"/>
      <c r="F35" s="174"/>
      <c r="G35" s="174"/>
      <c r="H35" s="174"/>
      <c r="I35" s="174"/>
      <c r="J35" s="145"/>
      <c r="K35" s="145"/>
      <c r="L35" s="116"/>
      <c r="M35" s="107"/>
    </row>
    <row r="36" ht="12.75">
      <c r="L36" s="108"/>
    </row>
    <row r="37" ht="12.75">
      <c r="L37" s="108"/>
    </row>
    <row r="38" ht="12.75">
      <c r="L38" s="108"/>
    </row>
    <row r="39" ht="12.75">
      <c r="L39" s="108"/>
    </row>
    <row r="40" ht="12.75">
      <c r="L40" s="108"/>
    </row>
    <row r="41" ht="12.75">
      <c r="L41" s="108"/>
    </row>
    <row r="42" ht="12.75">
      <c r="L42" s="108"/>
    </row>
    <row r="43" ht="12.75">
      <c r="L43" s="108"/>
    </row>
    <row r="44" ht="12.75">
      <c r="L44" s="108"/>
    </row>
    <row r="45" spans="12:13" ht="12.75">
      <c r="L45" s="108"/>
      <c r="M45" s="109"/>
    </row>
    <row r="46" spans="12:13" ht="12.75">
      <c r="L46" s="108"/>
      <c r="M46" s="109"/>
    </row>
    <row r="47" spans="12:13" ht="12.75">
      <c r="L47" s="108"/>
      <c r="M47" s="109"/>
    </row>
    <row r="48" spans="12:13" ht="12.75">
      <c r="L48" s="108"/>
      <c r="M48" s="109"/>
    </row>
    <row r="49" spans="12:13" ht="12.75">
      <c r="L49" s="108"/>
      <c r="M49" s="109"/>
    </row>
  </sheetData>
  <sheetProtection/>
  <mergeCells count="9">
    <mergeCell ref="B1:M1"/>
    <mergeCell ref="F31:I31"/>
    <mergeCell ref="F33:I33"/>
    <mergeCell ref="B8:C9"/>
    <mergeCell ref="F8:G8"/>
    <mergeCell ref="H8:I8"/>
    <mergeCell ref="J8:K8"/>
    <mergeCell ref="L8:M8"/>
    <mergeCell ref="F32:I32"/>
  </mergeCells>
  <printOptions/>
  <pageMargins left="1.1811023622047245" right="1.968503937007874" top="0.984251968503937" bottom="0.984251968503937" header="0.5118110236220472" footer="0.5118110236220472"/>
  <pageSetup fitToHeight="1" fitToWidth="1" horizontalDpi="600" verticalDpi="600" orientation="landscape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="80" zoomScaleNormal="80" zoomScalePageLayoutView="0" workbookViewId="0" topLeftCell="A17">
      <selection activeCell="E29" sqref="E29"/>
    </sheetView>
  </sheetViews>
  <sheetFormatPr defaultColWidth="9.140625" defaultRowHeight="12.75"/>
  <cols>
    <col min="2" max="2" width="7.00390625" style="0" customWidth="1"/>
    <col min="3" max="3" width="17.7109375" style="0" bestFit="1" customWidth="1"/>
    <col min="4" max="4" width="10.7109375" style="31" customWidth="1"/>
    <col min="5" max="5" width="70.7109375" style="0" customWidth="1"/>
    <col min="6" max="6" width="10.7109375" style="1" customWidth="1"/>
    <col min="7" max="7" width="6.7109375" style="28" customWidth="1"/>
    <col min="8" max="8" width="10.7109375" style="31" customWidth="1"/>
    <col min="9" max="9" width="12.7109375" style="2" customWidth="1"/>
    <col min="10" max="10" width="15.7109375" style="1" customWidth="1"/>
    <col min="11" max="12" width="12.7109375" style="31" customWidth="1"/>
  </cols>
  <sheetData>
    <row r="1" spans="1:10" ht="23.25" thickBot="1">
      <c r="A1" t="s">
        <v>0</v>
      </c>
      <c r="B1" s="14"/>
      <c r="C1" s="14"/>
      <c r="D1" s="38"/>
      <c r="E1" s="21"/>
      <c r="F1" s="22"/>
      <c r="G1" s="26"/>
      <c r="H1" s="54"/>
      <c r="I1" s="23"/>
      <c r="J1" s="24"/>
    </row>
    <row r="2" spans="2:10" ht="30.75" customHeight="1" thickBot="1">
      <c r="B2" s="283" t="s">
        <v>107</v>
      </c>
      <c r="C2" s="284"/>
      <c r="D2" s="284"/>
      <c r="E2" s="284"/>
      <c r="F2" s="284"/>
      <c r="G2" s="284"/>
      <c r="H2" s="284"/>
      <c r="I2" s="284"/>
      <c r="J2" s="285"/>
    </row>
    <row r="3" spans="2:10" ht="16.5">
      <c r="B3" s="3" t="s">
        <v>89</v>
      </c>
      <c r="C3" s="3"/>
      <c r="D3" s="37"/>
      <c r="E3" s="6"/>
      <c r="F3" s="7"/>
      <c r="G3" s="27"/>
      <c r="H3" s="39"/>
      <c r="I3" s="5"/>
      <c r="J3" s="4"/>
    </row>
    <row r="4" spans="2:10" ht="16.5">
      <c r="B4" s="3" t="s">
        <v>90</v>
      </c>
      <c r="C4" s="3"/>
      <c r="D4" s="37"/>
      <c r="E4" s="6"/>
      <c r="F4" s="7"/>
      <c r="G4" s="27"/>
      <c r="H4" s="39"/>
      <c r="I4" s="29"/>
      <c r="J4" s="11"/>
    </row>
    <row r="5" spans="2:10" ht="16.5">
      <c r="B5" s="3" t="s">
        <v>106</v>
      </c>
      <c r="C5" s="3"/>
      <c r="D5" s="37"/>
      <c r="E5" s="6"/>
      <c r="F5" s="7"/>
      <c r="G5" s="27"/>
      <c r="H5" s="39"/>
      <c r="I5" s="29"/>
      <c r="J5" s="11"/>
    </row>
    <row r="6" spans="2:10" ht="16.5">
      <c r="B6" s="3" t="s">
        <v>101</v>
      </c>
      <c r="C6" s="3"/>
      <c r="D6" s="37"/>
      <c r="E6" s="6"/>
      <c r="F6" s="7"/>
      <c r="G6" s="27"/>
      <c r="H6" s="39"/>
      <c r="I6" s="5"/>
      <c r="J6" s="11"/>
    </row>
    <row r="7" spans="2:10" ht="17.25" thickBot="1">
      <c r="B7" s="3" t="s">
        <v>34</v>
      </c>
      <c r="C7" s="3"/>
      <c r="D7" s="37"/>
      <c r="E7" s="6"/>
      <c r="F7" s="7"/>
      <c r="G7" s="27"/>
      <c r="H7" s="39"/>
      <c r="I7" s="5"/>
      <c r="J7" s="11"/>
    </row>
    <row r="8" spans="2:12" ht="16.5">
      <c r="B8" s="67" t="s">
        <v>1</v>
      </c>
      <c r="C8" s="68" t="s">
        <v>17</v>
      </c>
      <c r="D8" s="69" t="s">
        <v>19</v>
      </c>
      <c r="E8" s="70" t="s">
        <v>2</v>
      </c>
      <c r="F8" s="71" t="s">
        <v>10</v>
      </c>
      <c r="G8" s="72" t="s">
        <v>11</v>
      </c>
      <c r="H8" s="73" t="s">
        <v>24</v>
      </c>
      <c r="I8" s="74" t="s">
        <v>12</v>
      </c>
      <c r="J8" s="75" t="s">
        <v>3</v>
      </c>
      <c r="L8" s="32"/>
    </row>
    <row r="9" spans="2:10" ht="17.25" thickBot="1">
      <c r="B9" s="76"/>
      <c r="C9" s="77" t="s">
        <v>18</v>
      </c>
      <c r="D9" s="78" t="s">
        <v>18</v>
      </c>
      <c r="E9" s="79"/>
      <c r="F9" s="80" t="s">
        <v>0</v>
      </c>
      <c r="G9" s="81" t="s">
        <v>0</v>
      </c>
      <c r="H9" s="82" t="s">
        <v>4</v>
      </c>
      <c r="I9" s="83" t="s">
        <v>4</v>
      </c>
      <c r="J9" s="84" t="s">
        <v>5</v>
      </c>
    </row>
    <row r="10" spans="2:10" ht="17.25" thickBot="1">
      <c r="B10" s="85" t="s">
        <v>53</v>
      </c>
      <c r="C10" s="86"/>
      <c r="D10" s="87"/>
      <c r="E10" s="88" t="s">
        <v>33</v>
      </c>
      <c r="F10" s="8"/>
      <c r="G10" s="9" t="s">
        <v>0</v>
      </c>
      <c r="H10" s="55" t="s">
        <v>0</v>
      </c>
      <c r="I10" s="8" t="s">
        <v>0</v>
      </c>
      <c r="J10" s="46"/>
    </row>
    <row r="11" spans="2:10" ht="15">
      <c r="B11" s="217" t="s">
        <v>9</v>
      </c>
      <c r="C11" s="236" t="s">
        <v>30</v>
      </c>
      <c r="D11" s="237">
        <v>319.55</v>
      </c>
      <c r="E11" s="244" t="s">
        <v>100</v>
      </c>
      <c r="F11" s="62">
        <v>2.88</v>
      </c>
      <c r="G11" s="63" t="s">
        <v>13</v>
      </c>
      <c r="H11" s="64">
        <f>D11*1.24</f>
        <v>396.24</v>
      </c>
      <c r="I11" s="62">
        <f>SUM(F11*H11)</f>
        <v>1141.17</v>
      </c>
      <c r="J11" s="254" t="s">
        <v>0</v>
      </c>
    </row>
    <row r="12" spans="2:10" ht="17.25" thickBot="1">
      <c r="B12" s="255"/>
      <c r="C12" s="35"/>
      <c r="D12" s="41"/>
      <c r="E12" s="257" t="s">
        <v>6</v>
      </c>
      <c r="F12" s="226"/>
      <c r="G12" s="258"/>
      <c r="H12" s="259"/>
      <c r="I12" s="226"/>
      <c r="J12" s="260">
        <f>SUM(I11)</f>
        <v>1141.17</v>
      </c>
    </row>
    <row r="13" spans="2:13" ht="17.25" thickBot="1">
      <c r="B13" s="261" t="s">
        <v>35</v>
      </c>
      <c r="C13" s="86"/>
      <c r="D13" s="87"/>
      <c r="E13" s="262" t="s">
        <v>25</v>
      </c>
      <c r="F13" s="263"/>
      <c r="G13" s="264"/>
      <c r="H13" s="64" t="s">
        <v>0</v>
      </c>
      <c r="I13" s="225"/>
      <c r="J13" s="265"/>
      <c r="M13" s="31"/>
    </row>
    <row r="14" spans="2:13" ht="30">
      <c r="B14" s="61" t="s">
        <v>7</v>
      </c>
      <c r="C14" s="242" t="s">
        <v>31</v>
      </c>
      <c r="D14" s="243">
        <v>4.23</v>
      </c>
      <c r="E14" s="65" t="s">
        <v>111</v>
      </c>
      <c r="F14" s="62">
        <v>242.55</v>
      </c>
      <c r="G14" s="63" t="s">
        <v>15</v>
      </c>
      <c r="H14" s="64">
        <f>D14*1.24</f>
        <v>5.25</v>
      </c>
      <c r="I14" s="62">
        <f>SUM(F14*H14)</f>
        <v>1273.39</v>
      </c>
      <c r="J14" s="254"/>
      <c r="K14" s="32"/>
      <c r="L14" s="53"/>
      <c r="M14" s="31"/>
    </row>
    <row r="15" spans="2:13" ht="30">
      <c r="B15" s="61" t="s">
        <v>20</v>
      </c>
      <c r="C15" s="238" t="s">
        <v>32</v>
      </c>
      <c r="D15" s="239">
        <v>3.91</v>
      </c>
      <c r="E15" s="65" t="s">
        <v>112</v>
      </c>
      <c r="F15" s="62">
        <v>92.37</v>
      </c>
      <c r="G15" s="63" t="s">
        <v>15</v>
      </c>
      <c r="H15" s="64">
        <f>D15*1.24</f>
        <v>4.85</v>
      </c>
      <c r="I15" s="62">
        <f>SUM(F15*H15)</f>
        <v>447.99</v>
      </c>
      <c r="J15" s="254"/>
      <c r="K15" s="32"/>
      <c r="L15" s="53"/>
      <c r="M15" s="31"/>
    </row>
    <row r="16" spans="2:13" ht="30">
      <c r="B16" s="61" t="s">
        <v>36</v>
      </c>
      <c r="C16" s="238" t="s">
        <v>98</v>
      </c>
      <c r="D16" s="239">
        <v>2.4</v>
      </c>
      <c r="E16" s="65" t="s">
        <v>113</v>
      </c>
      <c r="F16" s="62">
        <v>39.58</v>
      </c>
      <c r="G16" s="63" t="s">
        <v>15</v>
      </c>
      <c r="H16" s="64">
        <f>D16*1.24</f>
        <v>2.98</v>
      </c>
      <c r="I16" s="62">
        <f>SUM(F16*H16)</f>
        <v>117.95</v>
      </c>
      <c r="J16" s="254"/>
      <c r="K16" s="32"/>
      <c r="L16" s="53"/>
      <c r="M16" s="31"/>
    </row>
    <row r="17" spans="2:13" ht="15">
      <c r="B17" s="61" t="s">
        <v>94</v>
      </c>
      <c r="C17" s="238" t="s">
        <v>73</v>
      </c>
      <c r="D17" s="239">
        <v>24.09</v>
      </c>
      <c r="E17" s="65" t="s">
        <v>74</v>
      </c>
      <c r="F17" s="62">
        <v>150.18</v>
      </c>
      <c r="G17" s="63" t="s">
        <v>15</v>
      </c>
      <c r="H17" s="64">
        <f>D17*1.24</f>
        <v>29.87</v>
      </c>
      <c r="I17" s="62">
        <f>SUM(F17*H17)</f>
        <v>4485.88</v>
      </c>
      <c r="J17" s="254"/>
      <c r="K17" s="32"/>
      <c r="L17" s="53"/>
      <c r="M17" s="31"/>
    </row>
    <row r="18" spans="2:13" ht="17.25" thickBot="1">
      <c r="B18" s="216" t="s">
        <v>0</v>
      </c>
      <c r="C18" s="33" t="s">
        <v>0</v>
      </c>
      <c r="D18" s="40" t="s">
        <v>0</v>
      </c>
      <c r="E18" s="229" t="s">
        <v>21</v>
      </c>
      <c r="F18" s="62"/>
      <c r="G18" s="63"/>
      <c r="H18" s="64"/>
      <c r="I18" s="62"/>
      <c r="J18" s="266">
        <f>SUM(I14:I17)</f>
        <v>6325.21</v>
      </c>
      <c r="L18" s="53"/>
      <c r="M18" s="53"/>
    </row>
    <row r="19" spans="2:13" ht="17.25" thickBot="1">
      <c r="B19" s="261" t="s">
        <v>37</v>
      </c>
      <c r="C19" s="86"/>
      <c r="D19" s="87"/>
      <c r="E19" s="262" t="s">
        <v>38</v>
      </c>
      <c r="F19" s="263"/>
      <c r="G19" s="267" t="s">
        <v>0</v>
      </c>
      <c r="H19" s="268" t="s">
        <v>0</v>
      </c>
      <c r="I19" s="225" t="s">
        <v>0</v>
      </c>
      <c r="J19" s="265" t="s">
        <v>0</v>
      </c>
      <c r="L19" s="53"/>
      <c r="M19" s="31"/>
    </row>
    <row r="20" spans="2:13" ht="16.5">
      <c r="B20" s="269"/>
      <c r="C20" s="101"/>
      <c r="D20" s="102"/>
      <c r="E20" s="247" t="s">
        <v>39</v>
      </c>
      <c r="F20" s="62"/>
      <c r="G20" s="63" t="s">
        <v>0</v>
      </c>
      <c r="H20" s="64" t="s">
        <v>0</v>
      </c>
      <c r="I20" s="62" t="s">
        <v>0</v>
      </c>
      <c r="J20" s="270"/>
      <c r="L20" s="53"/>
      <c r="M20" s="31"/>
    </row>
    <row r="21" spans="2:13" ht="30">
      <c r="B21" s="217" t="s">
        <v>14</v>
      </c>
      <c r="C21" s="240" t="s">
        <v>32</v>
      </c>
      <c r="D21" s="241">
        <v>3.91</v>
      </c>
      <c r="E21" s="65" t="s">
        <v>110</v>
      </c>
      <c r="F21" s="62">
        <v>63.25</v>
      </c>
      <c r="G21" s="63" t="s">
        <v>15</v>
      </c>
      <c r="H21" s="64">
        <f>D21*1.24</f>
        <v>4.85</v>
      </c>
      <c r="I21" s="62">
        <f>SUM(F21*H21)</f>
        <v>306.76</v>
      </c>
      <c r="J21" s="271"/>
      <c r="K21" s="32"/>
      <c r="L21" s="53"/>
      <c r="M21" s="31"/>
    </row>
    <row r="22" spans="2:13" ht="45">
      <c r="B22" s="217" t="s">
        <v>75</v>
      </c>
      <c r="C22" s="240" t="s">
        <v>114</v>
      </c>
      <c r="D22" s="241">
        <v>11.7</v>
      </c>
      <c r="E22" s="65" t="s">
        <v>115</v>
      </c>
      <c r="F22" s="62">
        <v>4.25</v>
      </c>
      <c r="G22" s="63" t="s">
        <v>15</v>
      </c>
      <c r="H22" s="64">
        <f>D22*1.24</f>
        <v>14.51</v>
      </c>
      <c r="I22" s="62">
        <f>SUM(F22*H22)</f>
        <v>61.67</v>
      </c>
      <c r="J22" s="271"/>
      <c r="K22" s="32"/>
      <c r="L22" s="53"/>
      <c r="M22" s="31"/>
    </row>
    <row r="23" spans="2:13" ht="16.5">
      <c r="B23" s="245"/>
      <c r="C23" s="246"/>
      <c r="D23" s="220"/>
      <c r="E23" s="247" t="s">
        <v>76</v>
      </c>
      <c r="F23" s="62"/>
      <c r="G23" s="63"/>
      <c r="H23" s="64"/>
      <c r="I23" s="62"/>
      <c r="J23" s="270"/>
      <c r="L23" s="53"/>
      <c r="M23" s="31"/>
    </row>
    <row r="24" spans="2:13" ht="15">
      <c r="B24" s="217" t="s">
        <v>77</v>
      </c>
      <c r="C24" s="240" t="s">
        <v>95</v>
      </c>
      <c r="D24" s="241">
        <v>26.23</v>
      </c>
      <c r="E24" s="244" t="s">
        <v>92</v>
      </c>
      <c r="F24" s="62">
        <v>8.5</v>
      </c>
      <c r="G24" s="63" t="s">
        <v>78</v>
      </c>
      <c r="H24" s="64">
        <f>D24*1.24</f>
        <v>32.53</v>
      </c>
      <c r="I24" s="62">
        <f>SUM(F24*H24)</f>
        <v>276.51</v>
      </c>
      <c r="J24" s="271"/>
      <c r="K24" s="32"/>
      <c r="L24" s="53"/>
      <c r="M24" s="31"/>
    </row>
    <row r="25" spans="2:13" ht="45">
      <c r="B25" s="217" t="s">
        <v>79</v>
      </c>
      <c r="C25" s="240" t="s">
        <v>96</v>
      </c>
      <c r="D25" s="241">
        <v>30.2</v>
      </c>
      <c r="E25" s="65" t="s">
        <v>93</v>
      </c>
      <c r="F25" s="62">
        <v>8.5</v>
      </c>
      <c r="G25" s="63" t="s">
        <v>78</v>
      </c>
      <c r="H25" s="64">
        <f>D25*1.24</f>
        <v>37.45</v>
      </c>
      <c r="I25" s="62">
        <f>SUM(F25*H25)</f>
        <v>318.33</v>
      </c>
      <c r="J25" s="271"/>
      <c r="K25" s="32"/>
      <c r="L25" s="53"/>
      <c r="M25" s="31"/>
    </row>
    <row r="26" spans="2:13" ht="17.25" thickBot="1">
      <c r="B26" s="255"/>
      <c r="C26" s="34"/>
      <c r="D26" s="41" t="s">
        <v>0</v>
      </c>
      <c r="E26" s="257" t="s">
        <v>6</v>
      </c>
      <c r="F26" s="226"/>
      <c r="G26" s="258"/>
      <c r="H26" s="259"/>
      <c r="I26" s="226"/>
      <c r="J26" s="273">
        <f>SUM(I21:I25)</f>
        <v>963.27</v>
      </c>
      <c r="L26" s="53"/>
      <c r="M26" s="31"/>
    </row>
    <row r="27" spans="2:13" ht="17.25" thickBot="1">
      <c r="B27" s="261" t="s">
        <v>40</v>
      </c>
      <c r="C27" s="86"/>
      <c r="D27" s="87"/>
      <c r="E27" s="262" t="s">
        <v>8</v>
      </c>
      <c r="F27" s="274"/>
      <c r="G27" s="275" t="s">
        <v>0</v>
      </c>
      <c r="H27" s="64" t="s">
        <v>0</v>
      </c>
      <c r="I27" s="62" t="s">
        <v>0</v>
      </c>
      <c r="J27" s="276" t="s">
        <v>0</v>
      </c>
      <c r="L27" s="53"/>
      <c r="M27" s="31"/>
    </row>
    <row r="28" spans="2:13" ht="16.5">
      <c r="B28" s="269"/>
      <c r="C28" s="66"/>
      <c r="D28" s="212"/>
      <c r="E28" s="277" t="s">
        <v>70</v>
      </c>
      <c r="F28" s="62"/>
      <c r="G28" s="63"/>
      <c r="H28" s="64"/>
      <c r="I28" s="62"/>
      <c r="J28" s="254"/>
      <c r="K28" s="32"/>
      <c r="L28" s="53"/>
      <c r="M28" s="31"/>
    </row>
    <row r="29" spans="2:13" ht="30">
      <c r="B29" s="217" t="s">
        <v>16</v>
      </c>
      <c r="C29" s="240" t="s">
        <v>28</v>
      </c>
      <c r="D29" s="241">
        <v>0.4</v>
      </c>
      <c r="E29" s="65" t="s">
        <v>99</v>
      </c>
      <c r="F29" s="62">
        <v>1336.5</v>
      </c>
      <c r="G29" s="63" t="s">
        <v>13</v>
      </c>
      <c r="H29" s="64">
        <f>D29*1.24</f>
        <v>0.5</v>
      </c>
      <c r="I29" s="62">
        <f>SUM(F29*H29)</f>
        <v>668.25</v>
      </c>
      <c r="J29" s="254"/>
      <c r="K29" s="32"/>
      <c r="L29" s="53"/>
      <c r="M29" s="31"/>
    </row>
    <row r="30" spans="2:13" ht="16.5">
      <c r="B30" s="245"/>
      <c r="C30" s="219"/>
      <c r="D30" s="60"/>
      <c r="E30" s="229" t="s">
        <v>22</v>
      </c>
      <c r="F30" s="62"/>
      <c r="G30" s="63"/>
      <c r="H30" s="64"/>
      <c r="I30" s="62"/>
      <c r="J30" s="278"/>
      <c r="L30" s="53"/>
      <c r="M30" s="31"/>
    </row>
    <row r="31" spans="1:13" ht="30">
      <c r="A31" s="40"/>
      <c r="B31" s="217" t="s">
        <v>81</v>
      </c>
      <c r="C31" s="249" t="s">
        <v>87</v>
      </c>
      <c r="D31" s="239">
        <v>25.76</v>
      </c>
      <c r="E31" s="250" t="s">
        <v>116</v>
      </c>
      <c r="F31" s="62">
        <v>1100</v>
      </c>
      <c r="G31" s="251" t="s">
        <v>13</v>
      </c>
      <c r="H31" s="252">
        <f>D31*1.24</f>
        <v>31.94</v>
      </c>
      <c r="I31" s="253">
        <f>SUM(F31*H31)</f>
        <v>35134</v>
      </c>
      <c r="J31" s="254"/>
      <c r="L31" s="53"/>
      <c r="M31" s="31"/>
    </row>
    <row r="32" spans="1:13" ht="30">
      <c r="A32" s="40"/>
      <c r="B32" s="217" t="s">
        <v>82</v>
      </c>
      <c r="C32" s="249" t="s">
        <v>88</v>
      </c>
      <c r="D32" s="239">
        <v>8.6</v>
      </c>
      <c r="E32" s="250" t="s">
        <v>117</v>
      </c>
      <c r="F32" s="62">
        <v>1100</v>
      </c>
      <c r="G32" s="251" t="s">
        <v>13</v>
      </c>
      <c r="H32" s="252">
        <f>D32*1.24</f>
        <v>10.66</v>
      </c>
      <c r="I32" s="253">
        <f>SUM(F32*H32)</f>
        <v>11726</v>
      </c>
      <c r="J32" s="254"/>
      <c r="K32" s="32"/>
      <c r="L32" s="53"/>
      <c r="M32" s="31"/>
    </row>
    <row r="33" spans="2:13" ht="18.75" thickBot="1">
      <c r="B33" s="255"/>
      <c r="C33" s="34"/>
      <c r="D33" s="41"/>
      <c r="E33" s="257" t="s">
        <v>23</v>
      </c>
      <c r="F33" s="226"/>
      <c r="G33" s="258"/>
      <c r="H33" s="259"/>
      <c r="I33" s="226"/>
      <c r="J33" s="279">
        <f>SUM(I29:I32)</f>
        <v>47528.25</v>
      </c>
      <c r="L33" s="53"/>
      <c r="M33" s="31"/>
    </row>
    <row r="34" spans="2:13" ht="17.25" thickBot="1">
      <c r="B34" s="261" t="s">
        <v>41</v>
      </c>
      <c r="C34" s="86"/>
      <c r="D34" s="87"/>
      <c r="E34" s="262" t="s">
        <v>83</v>
      </c>
      <c r="F34" s="274"/>
      <c r="G34" s="275" t="s">
        <v>0</v>
      </c>
      <c r="H34" s="64" t="s">
        <v>0</v>
      </c>
      <c r="I34" s="62" t="s">
        <v>0</v>
      </c>
      <c r="J34" s="276" t="s">
        <v>0</v>
      </c>
      <c r="L34" s="53"/>
      <c r="M34" s="31"/>
    </row>
    <row r="35" spans="2:13" ht="16.5">
      <c r="B35" s="245"/>
      <c r="C35" s="33"/>
      <c r="D35" s="60"/>
      <c r="E35" s="229" t="s">
        <v>84</v>
      </c>
      <c r="F35" s="62"/>
      <c r="G35" s="63"/>
      <c r="H35" s="64"/>
      <c r="I35" s="62"/>
      <c r="J35" s="254"/>
      <c r="K35" s="32"/>
      <c r="L35" s="53"/>
      <c r="M35" s="31"/>
    </row>
    <row r="36" spans="2:13" ht="30">
      <c r="B36" s="216" t="s">
        <v>27</v>
      </c>
      <c r="C36" s="248" t="s">
        <v>86</v>
      </c>
      <c r="D36" s="241">
        <v>232.12</v>
      </c>
      <c r="E36" s="65" t="s">
        <v>85</v>
      </c>
      <c r="F36" s="62">
        <v>0</v>
      </c>
      <c r="G36" s="63" t="s">
        <v>80</v>
      </c>
      <c r="H36" s="64">
        <f>D36*1.24</f>
        <v>287.83</v>
      </c>
      <c r="I36" s="62">
        <f>SUM(F36*H36)</f>
        <v>0</v>
      </c>
      <c r="J36" s="270"/>
      <c r="K36" s="32"/>
      <c r="L36" s="53"/>
      <c r="M36" s="31"/>
    </row>
    <row r="37" spans="2:13" ht="18.75" thickBot="1">
      <c r="B37" s="255"/>
      <c r="C37" s="272"/>
      <c r="D37" s="256"/>
      <c r="E37" s="257" t="s">
        <v>23</v>
      </c>
      <c r="F37" s="226"/>
      <c r="G37" s="258"/>
      <c r="H37" s="259"/>
      <c r="I37" s="226"/>
      <c r="J37" s="279">
        <f>SUM(I36:I36)</f>
        <v>0</v>
      </c>
      <c r="L37" s="53"/>
      <c r="M37" s="31"/>
    </row>
    <row r="38" spans="2:12" ht="20.25" thickBot="1">
      <c r="B38" s="85"/>
      <c r="C38" s="86"/>
      <c r="D38" s="87"/>
      <c r="E38" s="86" t="s">
        <v>26</v>
      </c>
      <c r="F38" s="89"/>
      <c r="G38" s="90"/>
      <c r="H38" s="91"/>
      <c r="I38" s="92"/>
      <c r="J38" s="93">
        <f>SUM(I11:I37)</f>
        <v>55957.9</v>
      </c>
      <c r="L38" s="32"/>
    </row>
    <row r="39" spans="1:11" s="31" customFormat="1" ht="15">
      <c r="A39"/>
      <c r="B39" s="3"/>
      <c r="C39" s="3"/>
      <c r="D39" s="37"/>
      <c r="E39" s="3" t="str">
        <f>'Relação Ruas'!B25</f>
        <v>Maravilha (SC), 08 de Novembro de 2019.</v>
      </c>
      <c r="F39" s="4" t="s">
        <v>0</v>
      </c>
      <c r="G39" s="43" t="s">
        <v>0</v>
      </c>
      <c r="H39" s="57"/>
      <c r="I39" s="30"/>
      <c r="J39" s="4"/>
      <c r="K39" s="32"/>
    </row>
    <row r="40" spans="1:11" s="31" customFormat="1" ht="16.5">
      <c r="A40"/>
      <c r="B40" s="3" t="s">
        <v>64</v>
      </c>
      <c r="C40" s="48"/>
      <c r="D40" s="56"/>
      <c r="E40" s="193"/>
      <c r="F40" s="194"/>
      <c r="G40" s="194"/>
      <c r="H40" s="194"/>
      <c r="I40" s="194"/>
      <c r="J40" s="5"/>
      <c r="K40" s="32"/>
    </row>
    <row r="41" spans="1:10" s="31" customFormat="1" ht="16.5">
      <c r="A41"/>
      <c r="B41" s="3" t="s">
        <v>65</v>
      </c>
      <c r="C41" s="48"/>
      <c r="D41" s="56"/>
      <c r="E41" s="193"/>
      <c r="F41" s="194"/>
      <c r="G41" s="194"/>
      <c r="H41" s="194"/>
      <c r="I41" s="194"/>
      <c r="J41" s="5"/>
    </row>
    <row r="42" spans="1:10" s="31" customFormat="1" ht="16.5">
      <c r="A42"/>
      <c r="B42" s="3" t="s">
        <v>121</v>
      </c>
      <c r="C42" s="3"/>
      <c r="D42" s="37"/>
      <c r="E42"/>
      <c r="F42" s="195"/>
      <c r="G42" s="195"/>
      <c r="H42" s="195"/>
      <c r="I42" s="195"/>
      <c r="J42" s="5"/>
    </row>
    <row r="43" spans="1:10" s="31" customFormat="1" ht="16.5">
      <c r="A43"/>
      <c r="B43" s="3"/>
      <c r="C43" s="3"/>
      <c r="D43" s="4"/>
      <c r="E43"/>
      <c r="F43" s="286" t="s">
        <v>62</v>
      </c>
      <c r="G43" s="286"/>
      <c r="H43" s="286"/>
      <c r="I43" s="286"/>
      <c r="J43" s="5"/>
    </row>
    <row r="44" spans="1:10" s="31" customFormat="1" ht="16.5">
      <c r="A44"/>
      <c r="B44" s="3"/>
      <c r="C44" s="3"/>
      <c r="D44" s="4"/>
      <c r="E44"/>
      <c r="F44" s="287" t="s">
        <v>66</v>
      </c>
      <c r="G44" s="287"/>
      <c r="H44" s="287"/>
      <c r="I44" s="287"/>
      <c r="J44" s="5"/>
    </row>
    <row r="45" spans="1:10" s="31" customFormat="1" ht="15.75">
      <c r="A45"/>
      <c r="B45" s="42" t="s">
        <v>119</v>
      </c>
      <c r="C45" s="42"/>
      <c r="D45" s="196"/>
      <c r="E45" s="42"/>
      <c r="F45" s="288" t="s">
        <v>63</v>
      </c>
      <c r="G45" s="288"/>
      <c r="H45" s="288"/>
      <c r="I45" s="288"/>
      <c r="J45" s="4"/>
    </row>
    <row r="46" spans="1:10" s="31" customFormat="1" ht="15.75">
      <c r="A46"/>
      <c r="B46" s="42" t="s">
        <v>120</v>
      </c>
      <c r="C46" s="42"/>
      <c r="D46" s="196"/>
      <c r="E46" s="42"/>
      <c r="F46" s="197"/>
      <c r="G46" s="198"/>
      <c r="H46" s="199"/>
      <c r="I46" s="5"/>
      <c r="J46" s="4"/>
    </row>
    <row r="47" spans="1:10" s="31" customFormat="1" ht="17.25" thickBot="1">
      <c r="A47"/>
      <c r="B47" s="58" t="s">
        <v>67</v>
      </c>
      <c r="C47" s="15"/>
      <c r="D47" s="11"/>
      <c r="E47" s="15"/>
      <c r="F47" s="200"/>
      <c r="G47" s="201"/>
      <c r="H47" s="202"/>
      <c r="I47" s="11"/>
      <c r="J47" s="11"/>
    </row>
    <row r="48" spans="2:10" ht="16.5">
      <c r="B48" s="203" t="s">
        <v>68</v>
      </c>
      <c r="C48" s="204"/>
      <c r="D48" s="19"/>
      <c r="E48" s="204"/>
      <c r="F48" s="205"/>
      <c r="G48" s="206"/>
      <c r="H48" s="207"/>
      <c r="I48" s="19"/>
      <c r="J48" s="213"/>
    </row>
    <row r="49" spans="1:13" s="31" customFormat="1" ht="17.25" thickBot="1">
      <c r="A49"/>
      <c r="B49" s="208" t="s">
        <v>69</v>
      </c>
      <c r="C49" s="192"/>
      <c r="D49" s="17"/>
      <c r="E49" s="192"/>
      <c r="F49" s="209"/>
      <c r="G49" s="210"/>
      <c r="H49" s="211"/>
      <c r="I49" s="17"/>
      <c r="J49" s="214"/>
      <c r="M49"/>
    </row>
  </sheetData>
  <sheetProtection/>
  <mergeCells count="4">
    <mergeCell ref="B2:J2"/>
    <mergeCell ref="F43:I43"/>
    <mergeCell ref="F44:I44"/>
    <mergeCell ref="F45:I45"/>
  </mergeCells>
  <printOptions/>
  <pageMargins left="0.7874015748031497" right="0.7874015748031497" top="1.968503937007874" bottom="1.1811023622047245" header="0.5118110236220472" footer="0.5118110236220472"/>
  <pageSetup fitToHeight="1" fitToWidth="1" horizontalDpi="600" verticalDpi="600" orientation="portrait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="80" zoomScaleNormal="80" zoomScalePageLayoutView="0" workbookViewId="0" topLeftCell="A28">
      <selection activeCell="H51" sqref="H51"/>
    </sheetView>
  </sheetViews>
  <sheetFormatPr defaultColWidth="9.140625" defaultRowHeight="12.75"/>
  <cols>
    <col min="2" max="2" width="7.00390625" style="0" customWidth="1"/>
    <col min="3" max="3" width="17.7109375" style="0" bestFit="1" customWidth="1"/>
    <col min="4" max="4" width="10.7109375" style="31" customWidth="1"/>
    <col min="5" max="5" width="70.7109375" style="0" customWidth="1"/>
    <col min="6" max="6" width="10.7109375" style="1" customWidth="1"/>
    <col min="7" max="7" width="6.7109375" style="28" customWidth="1"/>
    <col min="8" max="8" width="10.7109375" style="31" customWidth="1"/>
    <col min="9" max="9" width="12.7109375" style="2" customWidth="1"/>
    <col min="10" max="10" width="15.7109375" style="1" customWidth="1"/>
    <col min="11" max="12" width="12.7109375" style="31" customWidth="1"/>
  </cols>
  <sheetData>
    <row r="1" spans="1:10" ht="23.25" thickBot="1">
      <c r="A1" t="s">
        <v>0</v>
      </c>
      <c r="B1" s="14"/>
      <c r="C1" s="14"/>
      <c r="D1" s="38"/>
      <c r="E1" s="21"/>
      <c r="F1" s="22"/>
      <c r="G1" s="26"/>
      <c r="H1" s="54"/>
      <c r="I1" s="23"/>
      <c r="J1" s="24"/>
    </row>
    <row r="2" spans="2:10" ht="30.75" customHeight="1" thickBot="1">
      <c r="B2" s="283" t="s">
        <v>108</v>
      </c>
      <c r="C2" s="284"/>
      <c r="D2" s="284"/>
      <c r="E2" s="284"/>
      <c r="F2" s="284"/>
      <c r="G2" s="284"/>
      <c r="H2" s="284"/>
      <c r="I2" s="284"/>
      <c r="J2" s="285"/>
    </row>
    <row r="3" spans="2:10" ht="16.5">
      <c r="B3" s="3" t="s">
        <v>89</v>
      </c>
      <c r="C3" s="3"/>
      <c r="D3" s="37"/>
      <c r="E3" s="6"/>
      <c r="F3" s="7"/>
      <c r="G3" s="27"/>
      <c r="H3" s="39"/>
      <c r="I3" s="5"/>
      <c r="J3" s="4"/>
    </row>
    <row r="4" spans="2:10" ht="16.5">
      <c r="B4" s="3" t="s">
        <v>90</v>
      </c>
      <c r="C4" s="3"/>
      <c r="D4" s="37"/>
      <c r="E4" s="6"/>
      <c r="F4" s="7"/>
      <c r="G4" s="27"/>
      <c r="H4" s="39"/>
      <c r="I4" s="29"/>
      <c r="J4" s="11"/>
    </row>
    <row r="5" spans="2:10" ht="16.5">
      <c r="B5" s="3" t="s">
        <v>109</v>
      </c>
      <c r="C5" s="3"/>
      <c r="D5" s="37"/>
      <c r="E5" s="6"/>
      <c r="F5" s="7"/>
      <c r="G5" s="27"/>
      <c r="H5" s="39"/>
      <c r="I5" s="29"/>
      <c r="J5" s="11"/>
    </row>
    <row r="6" spans="2:10" ht="16.5">
      <c r="B6" s="3" t="s">
        <v>91</v>
      </c>
      <c r="C6" s="3"/>
      <c r="D6" s="37"/>
      <c r="E6" s="6"/>
      <c r="F6" s="7"/>
      <c r="G6" s="27"/>
      <c r="H6" s="39"/>
      <c r="I6" s="5"/>
      <c r="J6" s="11"/>
    </row>
    <row r="7" spans="2:10" ht="17.25" thickBot="1">
      <c r="B7" s="3" t="s">
        <v>34</v>
      </c>
      <c r="C7" s="3"/>
      <c r="D7" s="37"/>
      <c r="E7" s="6"/>
      <c r="F7" s="7"/>
      <c r="G7" s="27"/>
      <c r="H7" s="39"/>
      <c r="I7" s="5"/>
      <c r="J7" s="11"/>
    </row>
    <row r="8" spans="2:12" ht="16.5">
      <c r="B8" s="67" t="s">
        <v>1</v>
      </c>
      <c r="C8" s="68" t="s">
        <v>17</v>
      </c>
      <c r="D8" s="69" t="s">
        <v>19</v>
      </c>
      <c r="E8" s="70" t="s">
        <v>2</v>
      </c>
      <c r="F8" s="71" t="s">
        <v>10</v>
      </c>
      <c r="G8" s="72" t="s">
        <v>11</v>
      </c>
      <c r="H8" s="73" t="s">
        <v>24</v>
      </c>
      <c r="I8" s="74" t="s">
        <v>12</v>
      </c>
      <c r="J8" s="75" t="s">
        <v>3</v>
      </c>
      <c r="L8" s="32"/>
    </row>
    <row r="9" spans="2:10" ht="17.25" thickBot="1">
      <c r="B9" s="76"/>
      <c r="C9" s="77" t="s">
        <v>18</v>
      </c>
      <c r="D9" s="78" t="s">
        <v>18</v>
      </c>
      <c r="E9" s="79"/>
      <c r="F9" s="80" t="s">
        <v>0</v>
      </c>
      <c r="G9" s="81" t="s">
        <v>0</v>
      </c>
      <c r="H9" s="82" t="s">
        <v>4</v>
      </c>
      <c r="I9" s="83" t="s">
        <v>4</v>
      </c>
      <c r="J9" s="84" t="s">
        <v>5</v>
      </c>
    </row>
    <row r="10" spans="2:10" ht="17.25" thickBot="1">
      <c r="B10" s="85" t="s">
        <v>53</v>
      </c>
      <c r="C10" s="86"/>
      <c r="D10" s="87"/>
      <c r="E10" s="88" t="s">
        <v>33</v>
      </c>
      <c r="F10" s="8"/>
      <c r="G10" s="9" t="s">
        <v>0</v>
      </c>
      <c r="H10" s="55" t="s">
        <v>0</v>
      </c>
      <c r="I10" s="8" t="s">
        <v>0</v>
      </c>
      <c r="J10" s="46"/>
    </row>
    <row r="11" spans="2:10" ht="15">
      <c r="B11" s="217" t="s">
        <v>9</v>
      </c>
      <c r="C11" s="236" t="s">
        <v>30</v>
      </c>
      <c r="D11" s="237">
        <v>319.55</v>
      </c>
      <c r="E11" s="244" t="s">
        <v>100</v>
      </c>
      <c r="F11" s="62">
        <v>0</v>
      </c>
      <c r="G11" s="63" t="s">
        <v>13</v>
      </c>
      <c r="H11" s="64">
        <f>D11*1.24</f>
        <v>396.24</v>
      </c>
      <c r="I11" s="62">
        <f>SUM(F11*H11)</f>
        <v>0</v>
      </c>
      <c r="J11" s="254" t="s">
        <v>0</v>
      </c>
    </row>
    <row r="12" spans="2:10" ht="17.25" thickBot="1">
      <c r="B12" s="255"/>
      <c r="C12" s="35"/>
      <c r="D12" s="41"/>
      <c r="E12" s="257" t="s">
        <v>6</v>
      </c>
      <c r="F12" s="226"/>
      <c r="G12" s="258"/>
      <c r="H12" s="259"/>
      <c r="I12" s="226"/>
      <c r="J12" s="260">
        <f>SUM(I11)</f>
        <v>0</v>
      </c>
    </row>
    <row r="13" spans="2:13" ht="17.25" thickBot="1">
      <c r="B13" s="261" t="s">
        <v>35</v>
      </c>
      <c r="C13" s="86"/>
      <c r="D13" s="87"/>
      <c r="E13" s="262" t="s">
        <v>25</v>
      </c>
      <c r="F13" s="263"/>
      <c r="G13" s="264"/>
      <c r="H13" s="64" t="s">
        <v>0</v>
      </c>
      <c r="I13" s="225"/>
      <c r="J13" s="265"/>
      <c r="M13" s="31"/>
    </row>
    <row r="14" spans="2:13" ht="30">
      <c r="B14" s="61" t="s">
        <v>7</v>
      </c>
      <c r="C14" s="242" t="s">
        <v>31</v>
      </c>
      <c r="D14" s="243">
        <v>4.23</v>
      </c>
      <c r="E14" s="65" t="s">
        <v>111</v>
      </c>
      <c r="F14" s="62">
        <v>54.95</v>
      </c>
      <c r="G14" s="63" t="s">
        <v>15</v>
      </c>
      <c r="H14" s="64">
        <f>D14*1.24</f>
        <v>5.25</v>
      </c>
      <c r="I14" s="62">
        <f>SUM(F14*H14)</f>
        <v>288.49</v>
      </c>
      <c r="J14" s="254"/>
      <c r="K14" s="32"/>
      <c r="L14" s="53"/>
      <c r="M14" s="31"/>
    </row>
    <row r="15" spans="2:13" ht="30">
      <c r="B15" s="61" t="s">
        <v>20</v>
      </c>
      <c r="C15" s="238" t="s">
        <v>32</v>
      </c>
      <c r="D15" s="239">
        <v>3.91</v>
      </c>
      <c r="E15" s="65" t="s">
        <v>112</v>
      </c>
      <c r="F15" s="62">
        <v>133.08</v>
      </c>
      <c r="G15" s="63" t="s">
        <v>15</v>
      </c>
      <c r="H15" s="64">
        <f>D15*1.24</f>
        <v>4.85</v>
      </c>
      <c r="I15" s="62">
        <f>SUM(F15*H15)</f>
        <v>645.44</v>
      </c>
      <c r="J15" s="254"/>
      <c r="K15" s="32"/>
      <c r="L15" s="53"/>
      <c r="M15" s="31"/>
    </row>
    <row r="16" spans="2:13" ht="30">
      <c r="B16" s="61" t="s">
        <v>36</v>
      </c>
      <c r="C16" s="238" t="s">
        <v>98</v>
      </c>
      <c r="D16" s="239">
        <v>2.4</v>
      </c>
      <c r="E16" s="65" t="s">
        <v>113</v>
      </c>
      <c r="F16" s="62">
        <v>57.04</v>
      </c>
      <c r="G16" s="63" t="s">
        <v>15</v>
      </c>
      <c r="H16" s="64">
        <f>D16*1.24</f>
        <v>2.98</v>
      </c>
      <c r="I16" s="62">
        <f>SUM(F16*H16)</f>
        <v>169.98</v>
      </c>
      <c r="J16" s="254"/>
      <c r="K16" s="32"/>
      <c r="L16" s="53"/>
      <c r="M16" s="31"/>
    </row>
    <row r="17" spans="2:13" ht="15">
      <c r="B17" s="61" t="s">
        <v>94</v>
      </c>
      <c r="C17" s="238" t="s">
        <v>73</v>
      </c>
      <c r="D17" s="239">
        <v>24.09</v>
      </c>
      <c r="E17" s="65" t="s">
        <v>74</v>
      </c>
      <c r="F17" s="62">
        <v>0</v>
      </c>
      <c r="G17" s="63" t="s">
        <v>15</v>
      </c>
      <c r="H17" s="64">
        <f>D17*1.24</f>
        <v>29.87</v>
      </c>
      <c r="I17" s="62">
        <f>SUM(F17*H17)</f>
        <v>0</v>
      </c>
      <c r="J17" s="254"/>
      <c r="K17" s="32"/>
      <c r="L17" s="53"/>
      <c r="M17" s="31"/>
    </row>
    <row r="18" spans="2:13" ht="17.25" thickBot="1">
      <c r="B18" s="216" t="s">
        <v>0</v>
      </c>
      <c r="C18" s="33" t="s">
        <v>0</v>
      </c>
      <c r="D18" s="40" t="s">
        <v>0</v>
      </c>
      <c r="E18" s="229" t="s">
        <v>21</v>
      </c>
      <c r="F18" s="62"/>
      <c r="G18" s="63"/>
      <c r="H18" s="64"/>
      <c r="I18" s="62"/>
      <c r="J18" s="266">
        <f>SUM(I14:I17)</f>
        <v>1103.91</v>
      </c>
      <c r="L18" s="53"/>
      <c r="M18" s="53"/>
    </row>
    <row r="19" spans="2:13" ht="17.25" thickBot="1">
      <c r="B19" s="261" t="s">
        <v>37</v>
      </c>
      <c r="C19" s="86"/>
      <c r="D19" s="87"/>
      <c r="E19" s="262" t="s">
        <v>38</v>
      </c>
      <c r="F19" s="263"/>
      <c r="G19" s="267" t="s">
        <v>0</v>
      </c>
      <c r="H19" s="268" t="s">
        <v>0</v>
      </c>
      <c r="I19" s="225" t="s">
        <v>0</v>
      </c>
      <c r="J19" s="265" t="s">
        <v>0</v>
      </c>
      <c r="L19" s="53"/>
      <c r="M19" s="31"/>
    </row>
    <row r="20" spans="2:13" ht="16.5">
      <c r="B20" s="269"/>
      <c r="C20" s="101"/>
      <c r="D20" s="102"/>
      <c r="E20" s="247" t="s">
        <v>39</v>
      </c>
      <c r="F20" s="62"/>
      <c r="G20" s="63" t="s">
        <v>0</v>
      </c>
      <c r="H20" s="64" t="s">
        <v>0</v>
      </c>
      <c r="I20" s="62" t="s">
        <v>0</v>
      </c>
      <c r="J20" s="270"/>
      <c r="L20" s="53"/>
      <c r="M20" s="31"/>
    </row>
    <row r="21" spans="2:13" ht="30">
      <c r="B21" s="217" t="s">
        <v>14</v>
      </c>
      <c r="C21" s="240" t="s">
        <v>32</v>
      </c>
      <c r="D21" s="241">
        <v>3.91</v>
      </c>
      <c r="E21" s="65" t="s">
        <v>110</v>
      </c>
      <c r="F21" s="62">
        <v>80.26</v>
      </c>
      <c r="G21" s="63" t="s">
        <v>15</v>
      </c>
      <c r="H21" s="64">
        <f>D21*1.24</f>
        <v>4.85</v>
      </c>
      <c r="I21" s="62">
        <f>SUM(F21*H21)</f>
        <v>389.26</v>
      </c>
      <c r="J21" s="271"/>
      <c r="K21" s="32"/>
      <c r="L21" s="53"/>
      <c r="M21" s="31"/>
    </row>
    <row r="22" spans="2:13" ht="45">
      <c r="B22" s="217" t="s">
        <v>75</v>
      </c>
      <c r="C22" s="240" t="s">
        <v>114</v>
      </c>
      <c r="D22" s="241">
        <v>11.7</v>
      </c>
      <c r="E22" s="65" t="s">
        <v>115</v>
      </c>
      <c r="F22" s="62">
        <v>6.25</v>
      </c>
      <c r="G22" s="63" t="s">
        <v>15</v>
      </c>
      <c r="H22" s="64">
        <f>D22*1.24</f>
        <v>14.51</v>
      </c>
      <c r="I22" s="62">
        <f>SUM(F22*H22)</f>
        <v>90.69</v>
      </c>
      <c r="J22" s="271"/>
      <c r="K22" s="32"/>
      <c r="L22" s="53"/>
      <c r="M22" s="31"/>
    </row>
    <row r="23" spans="2:13" ht="16.5">
      <c r="B23" s="245"/>
      <c r="C23" s="246"/>
      <c r="D23" s="220"/>
      <c r="E23" s="247" t="s">
        <v>76</v>
      </c>
      <c r="F23" s="62"/>
      <c r="G23" s="63"/>
      <c r="H23" s="64"/>
      <c r="I23" s="62"/>
      <c r="J23" s="270"/>
      <c r="L23" s="53"/>
      <c r="M23" s="31"/>
    </row>
    <row r="24" spans="2:13" ht="15">
      <c r="B24" s="217" t="s">
        <v>77</v>
      </c>
      <c r="C24" s="240" t="s">
        <v>95</v>
      </c>
      <c r="D24" s="241">
        <v>26.23</v>
      </c>
      <c r="E24" s="244" t="s">
        <v>92</v>
      </c>
      <c r="F24" s="62">
        <v>12.5</v>
      </c>
      <c r="G24" s="63" t="s">
        <v>78</v>
      </c>
      <c r="H24" s="64">
        <f>D24*1.24</f>
        <v>32.53</v>
      </c>
      <c r="I24" s="62">
        <f>SUM(F24*H24)</f>
        <v>406.63</v>
      </c>
      <c r="J24" s="271"/>
      <c r="K24" s="32"/>
      <c r="L24" s="53"/>
      <c r="M24" s="31"/>
    </row>
    <row r="25" spans="2:13" ht="45">
      <c r="B25" s="217" t="s">
        <v>79</v>
      </c>
      <c r="C25" s="240" t="s">
        <v>96</v>
      </c>
      <c r="D25" s="241">
        <v>30.2</v>
      </c>
      <c r="E25" s="65" t="s">
        <v>93</v>
      </c>
      <c r="F25" s="62">
        <v>12.5</v>
      </c>
      <c r="G25" s="63" t="s">
        <v>78</v>
      </c>
      <c r="H25" s="64">
        <f>D25*1.24</f>
        <v>37.45</v>
      </c>
      <c r="I25" s="62">
        <f>SUM(F25*H25)</f>
        <v>468.13</v>
      </c>
      <c r="J25" s="271"/>
      <c r="K25" s="32"/>
      <c r="L25" s="53"/>
      <c r="M25" s="31"/>
    </row>
    <row r="26" spans="2:13" ht="17.25" thickBot="1">
      <c r="B26" s="255"/>
      <c r="C26" s="34"/>
      <c r="D26" s="41" t="s">
        <v>0</v>
      </c>
      <c r="E26" s="257" t="s">
        <v>6</v>
      </c>
      <c r="F26" s="226"/>
      <c r="G26" s="258"/>
      <c r="H26" s="259"/>
      <c r="I26" s="226"/>
      <c r="J26" s="273">
        <f>SUM(I21:I25)</f>
        <v>1354.71</v>
      </c>
      <c r="L26" s="53"/>
      <c r="M26" s="31"/>
    </row>
    <row r="27" spans="2:13" ht="17.25" thickBot="1">
      <c r="B27" s="261" t="s">
        <v>40</v>
      </c>
      <c r="C27" s="86"/>
      <c r="D27" s="87"/>
      <c r="E27" s="262" t="s">
        <v>8</v>
      </c>
      <c r="F27" s="274"/>
      <c r="G27" s="275" t="s">
        <v>0</v>
      </c>
      <c r="H27" s="64" t="s">
        <v>0</v>
      </c>
      <c r="I27" s="62" t="s">
        <v>0</v>
      </c>
      <c r="J27" s="276" t="s">
        <v>0</v>
      </c>
      <c r="L27" s="53"/>
      <c r="M27" s="31"/>
    </row>
    <row r="28" spans="2:13" ht="16.5">
      <c r="B28" s="269"/>
      <c r="C28" s="66"/>
      <c r="D28" s="212"/>
      <c r="E28" s="277" t="s">
        <v>70</v>
      </c>
      <c r="F28" s="62"/>
      <c r="G28" s="63"/>
      <c r="H28" s="64"/>
      <c r="I28" s="62"/>
      <c r="J28" s="254"/>
      <c r="K28" s="32"/>
      <c r="L28" s="53"/>
      <c r="M28" s="31"/>
    </row>
    <row r="29" spans="2:13" ht="30">
      <c r="B29" s="217" t="s">
        <v>16</v>
      </c>
      <c r="C29" s="240" t="s">
        <v>28</v>
      </c>
      <c r="D29" s="241">
        <v>0.4</v>
      </c>
      <c r="E29" s="65" t="s">
        <v>99</v>
      </c>
      <c r="F29" s="62">
        <v>1419.26</v>
      </c>
      <c r="G29" s="63" t="s">
        <v>13</v>
      </c>
      <c r="H29" s="64">
        <f>D29*1.24</f>
        <v>0.5</v>
      </c>
      <c r="I29" s="62">
        <f>SUM(F29*H29)</f>
        <v>709.63</v>
      </c>
      <c r="J29" s="254"/>
      <c r="K29" s="32"/>
      <c r="L29" s="53"/>
      <c r="M29" s="31"/>
    </row>
    <row r="30" spans="2:13" ht="16.5">
      <c r="B30" s="245"/>
      <c r="C30" s="219"/>
      <c r="D30" s="60"/>
      <c r="E30" s="229" t="s">
        <v>22</v>
      </c>
      <c r="F30" s="62"/>
      <c r="G30" s="63"/>
      <c r="H30" s="64"/>
      <c r="I30" s="62"/>
      <c r="J30" s="278"/>
      <c r="L30" s="53"/>
      <c r="M30" s="31"/>
    </row>
    <row r="31" spans="1:13" ht="30">
      <c r="A31" s="40"/>
      <c r="B31" s="217" t="s">
        <v>81</v>
      </c>
      <c r="C31" s="249" t="s">
        <v>87</v>
      </c>
      <c r="D31" s="239">
        <v>25.76</v>
      </c>
      <c r="E31" s="250" t="s">
        <v>116</v>
      </c>
      <c r="F31" s="62">
        <v>1144.65</v>
      </c>
      <c r="G31" s="251" t="s">
        <v>13</v>
      </c>
      <c r="H31" s="252">
        <f>D31*1.24</f>
        <v>31.94</v>
      </c>
      <c r="I31" s="253">
        <f>SUM(F31*H31)</f>
        <v>36560.12</v>
      </c>
      <c r="J31" s="254"/>
      <c r="L31" s="53"/>
      <c r="M31" s="31"/>
    </row>
    <row r="32" spans="1:13" ht="30">
      <c r="A32" s="40"/>
      <c r="B32" s="217" t="s">
        <v>82</v>
      </c>
      <c r="C32" s="249" t="s">
        <v>88</v>
      </c>
      <c r="D32" s="239">
        <v>8.6</v>
      </c>
      <c r="E32" s="250" t="s">
        <v>117</v>
      </c>
      <c r="F32" s="62">
        <v>1144.65</v>
      </c>
      <c r="G32" s="251" t="s">
        <v>13</v>
      </c>
      <c r="H32" s="252">
        <f>D32*1.24</f>
        <v>10.66</v>
      </c>
      <c r="I32" s="253">
        <f>SUM(F32*H32)</f>
        <v>12201.97</v>
      </c>
      <c r="J32" s="254"/>
      <c r="K32" s="32"/>
      <c r="L32" s="53"/>
      <c r="M32" s="31"/>
    </row>
    <row r="33" spans="2:13" ht="18.75" thickBot="1">
      <c r="B33" s="255"/>
      <c r="C33" s="34"/>
      <c r="D33" s="41"/>
      <c r="E33" s="257" t="s">
        <v>23</v>
      </c>
      <c r="F33" s="226"/>
      <c r="G33" s="258"/>
      <c r="H33" s="259"/>
      <c r="I33" s="226"/>
      <c r="J33" s="279">
        <f>SUM(I29:I32)</f>
        <v>49471.72</v>
      </c>
      <c r="L33" s="53"/>
      <c r="M33" s="31"/>
    </row>
    <row r="34" spans="2:13" ht="17.25" thickBot="1">
      <c r="B34" s="261" t="s">
        <v>41</v>
      </c>
      <c r="C34" s="86"/>
      <c r="D34" s="87"/>
      <c r="E34" s="262" t="s">
        <v>83</v>
      </c>
      <c r="F34" s="274"/>
      <c r="G34" s="275" t="s">
        <v>0</v>
      </c>
      <c r="H34" s="64" t="s">
        <v>0</v>
      </c>
      <c r="I34" s="62" t="s">
        <v>0</v>
      </c>
      <c r="J34" s="276" t="s">
        <v>0</v>
      </c>
      <c r="L34" s="53"/>
      <c r="M34" s="31"/>
    </row>
    <row r="35" spans="2:13" ht="16.5">
      <c r="B35" s="245"/>
      <c r="C35" s="33"/>
      <c r="D35" s="60"/>
      <c r="E35" s="229" t="s">
        <v>84</v>
      </c>
      <c r="F35" s="62"/>
      <c r="G35" s="63"/>
      <c r="H35" s="64"/>
      <c r="I35" s="62"/>
      <c r="J35" s="254"/>
      <c r="K35" s="32"/>
      <c r="L35" s="53"/>
      <c r="M35" s="31"/>
    </row>
    <row r="36" spans="2:13" ht="30">
      <c r="B36" s="216" t="s">
        <v>27</v>
      </c>
      <c r="C36" s="248" t="s">
        <v>86</v>
      </c>
      <c r="D36" s="241">
        <v>232.12</v>
      </c>
      <c r="E36" s="65" t="s">
        <v>85</v>
      </c>
      <c r="F36" s="62">
        <v>1</v>
      </c>
      <c r="G36" s="63" t="s">
        <v>80</v>
      </c>
      <c r="H36" s="64">
        <f>D36*1.24</f>
        <v>287.83</v>
      </c>
      <c r="I36" s="62">
        <f>SUM(F36*H36)</f>
        <v>287.83</v>
      </c>
      <c r="J36" s="270"/>
      <c r="K36" s="32"/>
      <c r="L36" s="53"/>
      <c r="M36" s="31"/>
    </row>
    <row r="37" spans="2:13" ht="18.75" thickBot="1">
      <c r="B37" s="36"/>
      <c r="C37" s="34"/>
      <c r="D37" s="41"/>
      <c r="E37" s="16" t="s">
        <v>23</v>
      </c>
      <c r="F37" s="17"/>
      <c r="G37" s="18"/>
      <c r="H37" s="44"/>
      <c r="I37" s="17"/>
      <c r="J37" s="105">
        <f>SUM(I36:I36)</f>
        <v>287.83</v>
      </c>
      <c r="L37" s="53"/>
      <c r="M37" s="31"/>
    </row>
    <row r="38" spans="2:12" ht="20.25" thickBot="1">
      <c r="B38" s="85"/>
      <c r="C38" s="86"/>
      <c r="D38" s="87"/>
      <c r="E38" s="86" t="s">
        <v>26</v>
      </c>
      <c r="F38" s="89"/>
      <c r="G38" s="90"/>
      <c r="H38" s="91"/>
      <c r="I38" s="92"/>
      <c r="J38" s="93">
        <f>SUM(I11:I37)</f>
        <v>52218.17</v>
      </c>
      <c r="L38" s="32"/>
    </row>
    <row r="39" spans="1:11" s="31" customFormat="1" ht="15">
      <c r="A39"/>
      <c r="B39" s="3"/>
      <c r="C39" s="3"/>
      <c r="D39" s="37"/>
      <c r="E39" s="3" t="str">
        <f>'Relação Ruas'!B25</f>
        <v>Maravilha (SC), 08 de Novembro de 2019.</v>
      </c>
      <c r="F39" s="4" t="s">
        <v>0</v>
      </c>
      <c r="G39" s="43" t="s">
        <v>0</v>
      </c>
      <c r="H39" s="57"/>
      <c r="I39" s="30"/>
      <c r="J39" s="4"/>
      <c r="K39" s="32"/>
    </row>
    <row r="40" spans="1:11" s="31" customFormat="1" ht="16.5">
      <c r="A40"/>
      <c r="B40" s="3" t="s">
        <v>64</v>
      </c>
      <c r="C40" s="48"/>
      <c r="D40" s="56"/>
      <c r="E40" s="193"/>
      <c r="F40" s="194"/>
      <c r="G40" s="194"/>
      <c r="H40" s="194"/>
      <c r="I40" s="194"/>
      <c r="J40" s="5"/>
      <c r="K40" s="32"/>
    </row>
    <row r="41" spans="1:10" s="31" customFormat="1" ht="16.5">
      <c r="A41"/>
      <c r="B41" s="3" t="s">
        <v>65</v>
      </c>
      <c r="C41" s="48"/>
      <c r="D41" s="56"/>
      <c r="E41" s="193"/>
      <c r="F41" s="194"/>
      <c r="G41" s="194"/>
      <c r="H41" s="194"/>
      <c r="I41" s="194"/>
      <c r="J41" s="5"/>
    </row>
    <row r="42" spans="1:10" s="31" customFormat="1" ht="16.5">
      <c r="A42"/>
      <c r="B42" s="3" t="s">
        <v>121</v>
      </c>
      <c r="C42" s="3"/>
      <c r="D42" s="37"/>
      <c r="E42"/>
      <c r="F42" s="195"/>
      <c r="G42" s="195"/>
      <c r="H42" s="195"/>
      <c r="I42" s="195"/>
      <c r="J42" s="5"/>
    </row>
    <row r="43" spans="1:10" s="31" customFormat="1" ht="16.5">
      <c r="A43"/>
      <c r="B43" s="3"/>
      <c r="C43" s="3"/>
      <c r="D43" s="4"/>
      <c r="E43"/>
      <c r="F43" s="286" t="s">
        <v>62</v>
      </c>
      <c r="G43" s="286"/>
      <c r="H43" s="286"/>
      <c r="I43" s="286"/>
      <c r="J43" s="5"/>
    </row>
    <row r="44" spans="1:10" s="31" customFormat="1" ht="16.5">
      <c r="A44"/>
      <c r="B44" s="3"/>
      <c r="C44" s="3"/>
      <c r="D44" s="4"/>
      <c r="E44"/>
      <c r="F44" s="287" t="s">
        <v>66</v>
      </c>
      <c r="G44" s="287"/>
      <c r="H44" s="287"/>
      <c r="I44" s="287"/>
      <c r="J44" s="5"/>
    </row>
    <row r="45" spans="1:10" s="31" customFormat="1" ht="15.75">
      <c r="A45"/>
      <c r="B45" s="42" t="s">
        <v>119</v>
      </c>
      <c r="C45" s="42"/>
      <c r="D45" s="196"/>
      <c r="E45" s="42"/>
      <c r="F45" s="288" t="s">
        <v>63</v>
      </c>
      <c r="G45" s="288"/>
      <c r="H45" s="288"/>
      <c r="I45" s="288"/>
      <c r="J45" s="4"/>
    </row>
    <row r="46" spans="1:10" s="31" customFormat="1" ht="15.75">
      <c r="A46"/>
      <c r="B46" s="42" t="s">
        <v>120</v>
      </c>
      <c r="C46" s="42"/>
      <c r="D46" s="196"/>
      <c r="E46" s="42"/>
      <c r="F46" s="197"/>
      <c r="G46" s="198"/>
      <c r="H46" s="199"/>
      <c r="I46" s="5"/>
      <c r="J46" s="4"/>
    </row>
    <row r="47" spans="1:10" s="31" customFormat="1" ht="17.25" thickBot="1">
      <c r="A47"/>
      <c r="B47" s="58" t="s">
        <v>67</v>
      </c>
      <c r="C47" s="15"/>
      <c r="D47" s="11"/>
      <c r="E47" s="15"/>
      <c r="F47" s="200"/>
      <c r="G47" s="201"/>
      <c r="H47" s="202"/>
      <c r="I47" s="11"/>
      <c r="J47" s="11"/>
    </row>
    <row r="48" spans="2:10" ht="16.5">
      <c r="B48" s="203" t="s">
        <v>68</v>
      </c>
      <c r="C48" s="204"/>
      <c r="D48" s="19"/>
      <c r="E48" s="204"/>
      <c r="F48" s="205"/>
      <c r="G48" s="206"/>
      <c r="H48" s="207"/>
      <c r="I48" s="19"/>
      <c r="J48" s="213"/>
    </row>
    <row r="49" spans="1:13" s="31" customFormat="1" ht="17.25" thickBot="1">
      <c r="A49"/>
      <c r="B49" s="208" t="s">
        <v>69</v>
      </c>
      <c r="C49" s="192"/>
      <c r="D49" s="17"/>
      <c r="E49" s="192"/>
      <c r="F49" s="209"/>
      <c r="G49" s="210"/>
      <c r="H49" s="211"/>
      <c r="I49" s="17"/>
      <c r="J49" s="214"/>
      <c r="M49"/>
    </row>
  </sheetData>
  <sheetProtection/>
  <mergeCells count="4">
    <mergeCell ref="B2:J2"/>
    <mergeCell ref="F43:I43"/>
    <mergeCell ref="F44:I44"/>
    <mergeCell ref="F45:I45"/>
  </mergeCells>
  <printOptions/>
  <pageMargins left="0.7874015748031497" right="0.7874015748031497" top="1.968503937007874" bottom="1.1811023622047245" header="0.5118110236220472" footer="0.5118110236220472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Engenharia</dc:creator>
  <cp:keywords/>
  <dc:description/>
  <cp:lastModifiedBy>Engenharia1</cp:lastModifiedBy>
  <cp:lastPrinted>2019-11-19T18:06:33Z</cp:lastPrinted>
  <dcterms:created xsi:type="dcterms:W3CDTF">1998-06-30T20:42:15Z</dcterms:created>
  <dcterms:modified xsi:type="dcterms:W3CDTF">2019-11-19T18:06:36Z</dcterms:modified>
  <cp:category/>
  <cp:version/>
  <cp:contentType/>
  <cp:contentStatus/>
</cp:coreProperties>
</file>