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440" windowHeight="7935" activeTab="2"/>
  </bookViews>
  <sheets>
    <sheet name="Relação Ruas" sheetId="6" r:id="rId1"/>
    <sheet name="Global" sheetId="5" r:id="rId2"/>
    <sheet name="CRONOGRAMA" sheetId="7" r:id="rId3"/>
    <sheet name="Trecho I" sheetId="8" r:id="rId4"/>
    <sheet name="Trecho II" sheetId="9" r:id="rId5"/>
  </sheets>
  <definedNames>
    <definedName name="_xlnm.Print_Area" localSheetId="2">CRONOGRAMA!$A$1:$O$40</definedName>
    <definedName name="_xlnm.Print_Area" localSheetId="1">Global!$B$3:$J$65</definedName>
    <definedName name="_xlnm.Print_Area" localSheetId="0">'Relação Ruas'!$C$1:$F$31</definedName>
    <definedName name="_xlnm.Print_Area" localSheetId="3">'Trecho I'!$B$3:$J$65</definedName>
    <definedName name="_xlnm.Print_Area" localSheetId="4">'Trecho II'!$B$3:$J$65</definedName>
  </definedNames>
  <calcPr calcId="144525" fullPrecision="0"/>
</workbook>
</file>

<file path=xl/calcChain.xml><?xml version="1.0" encoding="utf-8"?>
<calcChain xmlns="http://schemas.openxmlformats.org/spreadsheetml/2006/main">
  <c r="E52" i="9" l="1"/>
  <c r="E52" i="8"/>
  <c r="F20" i="5"/>
  <c r="F21" i="5"/>
  <c r="F19" i="5"/>
  <c r="H20" i="9"/>
  <c r="I20" i="9" s="1"/>
  <c r="H19" i="9"/>
  <c r="I19" i="9" s="1"/>
  <c r="H20" i="8"/>
  <c r="H19" i="8"/>
  <c r="I19" i="8" s="1"/>
  <c r="H20" i="5"/>
  <c r="H19" i="5"/>
  <c r="F36" i="5"/>
  <c r="F37" i="5"/>
  <c r="F38" i="5"/>
  <c r="F35" i="5"/>
  <c r="H38" i="9"/>
  <c r="I38" i="9" s="1"/>
  <c r="H37" i="9"/>
  <c r="I37" i="9" s="1"/>
  <c r="H36" i="9"/>
  <c r="I36" i="9" s="1"/>
  <c r="H35" i="9"/>
  <c r="I35" i="9" s="1"/>
  <c r="H38" i="8"/>
  <c r="I38" i="8" s="1"/>
  <c r="H37" i="8"/>
  <c r="I37" i="8" s="1"/>
  <c r="H36" i="8"/>
  <c r="I36" i="8" s="1"/>
  <c r="H35" i="8"/>
  <c r="I35" i="8" s="1"/>
  <c r="I20" i="8" l="1"/>
  <c r="I20" i="5"/>
  <c r="I19" i="5"/>
  <c r="H16" i="9"/>
  <c r="I16" i="9" s="1"/>
  <c r="J17" i="9" s="1"/>
  <c r="H21" i="9"/>
  <c r="I21" i="9" s="1"/>
  <c r="J22" i="9" s="1"/>
  <c r="H25" i="9"/>
  <c r="I25" i="9" s="1"/>
  <c r="H27" i="9"/>
  <c r="I27" i="9" s="1"/>
  <c r="E22" i="6" l="1"/>
  <c r="F48" i="5"/>
  <c r="F45" i="5"/>
  <c r="F42" i="5"/>
  <c r="F41" i="5"/>
  <c r="F27" i="5"/>
  <c r="F29" i="5"/>
  <c r="F30" i="5"/>
  <c r="F31" i="5"/>
  <c r="F32" i="5"/>
  <c r="F33" i="5"/>
  <c r="H32" i="5"/>
  <c r="F25" i="5"/>
  <c r="F16" i="5"/>
  <c r="H48" i="5"/>
  <c r="H48" i="8"/>
  <c r="I48" i="8" s="1"/>
  <c r="J49" i="8" s="1"/>
  <c r="H45" i="9"/>
  <c r="I45" i="9" s="1"/>
  <c r="J46" i="9" s="1"/>
  <c r="H48" i="9"/>
  <c r="I48" i="9" s="1"/>
  <c r="J49" i="9" s="1"/>
  <c r="H42" i="9"/>
  <c r="I42" i="9" s="1"/>
  <c r="H41" i="9"/>
  <c r="I41" i="9" s="1"/>
  <c r="H33" i="9"/>
  <c r="I33" i="9" s="1"/>
  <c r="H32" i="9"/>
  <c r="I32" i="9" s="1"/>
  <c r="H31" i="9"/>
  <c r="I31" i="9" s="1"/>
  <c r="H30" i="9"/>
  <c r="I30" i="9" s="1"/>
  <c r="H29" i="9"/>
  <c r="I29" i="9" s="1"/>
  <c r="H13" i="9"/>
  <c r="I13" i="9" s="1"/>
  <c r="H32" i="8"/>
  <c r="I32" i="8" s="1"/>
  <c r="H45" i="8"/>
  <c r="I45" i="8" s="1"/>
  <c r="J46" i="8" s="1"/>
  <c r="H42" i="8"/>
  <c r="I42" i="8" s="1"/>
  <c r="H41" i="8"/>
  <c r="I41" i="8" s="1"/>
  <c r="H33" i="8"/>
  <c r="I33" i="8" s="1"/>
  <c r="H31" i="8"/>
  <c r="I31" i="8" s="1"/>
  <c r="H30" i="8"/>
  <c r="I30" i="8" s="1"/>
  <c r="H29" i="8"/>
  <c r="I29" i="8" s="1"/>
  <c r="H27" i="8"/>
  <c r="I27" i="8" s="1"/>
  <c r="H25" i="8"/>
  <c r="I25" i="8" s="1"/>
  <c r="H21" i="8"/>
  <c r="I21" i="8" s="1"/>
  <c r="J22" i="8" s="1"/>
  <c r="H16" i="8"/>
  <c r="I16" i="8" s="1"/>
  <c r="J17" i="8" s="1"/>
  <c r="H13" i="8"/>
  <c r="I13" i="8" s="1"/>
  <c r="H45" i="5"/>
  <c r="H42" i="5"/>
  <c r="H41" i="5"/>
  <c r="H38" i="5"/>
  <c r="H37" i="5"/>
  <c r="H36" i="5"/>
  <c r="H35" i="5"/>
  <c r="H33" i="5"/>
  <c r="H31" i="5"/>
  <c r="H30" i="5"/>
  <c r="H29" i="5"/>
  <c r="H27" i="5"/>
  <c r="H25" i="5"/>
  <c r="H21" i="5"/>
  <c r="H16" i="5"/>
  <c r="H13" i="5"/>
  <c r="J51" i="8" l="1"/>
  <c r="F14" i="6" s="1"/>
  <c r="J43" i="9"/>
  <c r="I48" i="5"/>
  <c r="J49" i="5" s="1"/>
  <c r="D26" i="7" s="1"/>
  <c r="L26" i="7" s="1"/>
  <c r="I32" i="5"/>
  <c r="J51" i="9"/>
  <c r="F16" i="6" s="1"/>
  <c r="J39" i="9"/>
  <c r="J14" i="9"/>
  <c r="J43" i="8"/>
  <c r="J39" i="8"/>
  <c r="J14" i="8"/>
  <c r="C35" i="7"/>
  <c r="I42" i="5" l="1"/>
  <c r="I41" i="5"/>
  <c r="I27" i="5"/>
  <c r="I29" i="5"/>
  <c r="I30" i="5"/>
  <c r="I31" i="5"/>
  <c r="I33" i="5"/>
  <c r="I35" i="5"/>
  <c r="I36" i="5"/>
  <c r="I37" i="5"/>
  <c r="I38" i="5"/>
  <c r="I25" i="5"/>
  <c r="I21" i="5"/>
  <c r="I16" i="5"/>
  <c r="J17" i="5" l="1"/>
  <c r="D16" i="7" s="1"/>
  <c r="F16" i="7" s="1"/>
  <c r="I45" i="5"/>
  <c r="J46" i="5" s="1"/>
  <c r="D24" i="7" s="1"/>
  <c r="L24" i="7" s="1"/>
  <c r="I13" i="5"/>
  <c r="J43" i="5"/>
  <c r="D22" i="7" s="1"/>
  <c r="L22" i="7" s="1"/>
  <c r="J39" i="5"/>
  <c r="D20" i="7" s="1"/>
  <c r="J22" i="5"/>
  <c r="D18" i="7" s="1"/>
  <c r="J51" i="5" l="1"/>
  <c r="F18" i="7"/>
  <c r="H18" i="7"/>
  <c r="L20" i="7"/>
  <c r="L29" i="7" s="1"/>
  <c r="H20" i="7"/>
  <c r="J20" i="7"/>
  <c r="J14" i="5"/>
  <c r="D14" i="7" l="1"/>
  <c r="F14" i="7" s="1"/>
  <c r="F29" i="7" s="1"/>
  <c r="F18" i="6"/>
  <c r="F22" i="6" s="1"/>
  <c r="J29" i="7"/>
  <c r="H29" i="7"/>
  <c r="D30" i="7" l="1"/>
  <c r="L31" i="7"/>
  <c r="E23" i="6"/>
  <c r="M22" i="7"/>
  <c r="E26" i="7"/>
  <c r="M26" i="7"/>
  <c r="G18" i="7"/>
  <c r="G16" i="7"/>
  <c r="E18" i="7"/>
  <c r="I20" i="7"/>
  <c r="E20" i="7"/>
  <c r="G14" i="7"/>
  <c r="E16" i="7"/>
  <c r="M20" i="7"/>
  <c r="E24" i="7"/>
  <c r="M24" i="7"/>
  <c r="M29" i="7" s="1"/>
  <c r="E14" i="7"/>
  <c r="E22" i="7"/>
  <c r="I18" i="7"/>
  <c r="K20" i="7"/>
  <c r="K29" i="7" s="1"/>
  <c r="H31" i="7"/>
  <c r="J31" i="7" s="1"/>
  <c r="F31" i="7"/>
  <c r="E30" i="7" l="1"/>
  <c r="I29" i="7"/>
  <c r="G29" i="7"/>
  <c r="M31" i="7" s="1"/>
  <c r="K31" i="7" l="1"/>
  <c r="G31" i="7"/>
  <c r="I31" i="7"/>
</calcChain>
</file>

<file path=xl/sharedStrings.xml><?xml version="1.0" encoding="utf-8"?>
<sst xmlns="http://schemas.openxmlformats.org/spreadsheetml/2006/main" count="638" uniqueCount="165">
  <si>
    <t>Item</t>
  </si>
  <si>
    <t>Código</t>
  </si>
  <si>
    <t>Custo R$</t>
  </si>
  <si>
    <t>Discriminação</t>
  </si>
  <si>
    <t>Quant.</t>
  </si>
  <si>
    <t>Un</t>
  </si>
  <si>
    <t>Custo c/  BDI</t>
  </si>
  <si>
    <t>Valor total</t>
  </si>
  <si>
    <t xml:space="preserve">Total </t>
  </si>
  <si>
    <t>SINAPI</t>
  </si>
  <si>
    <t xml:space="preserve"> </t>
  </si>
  <si>
    <t xml:space="preserve">   (R$)</t>
  </si>
  <si>
    <t xml:space="preserve">  (R$)</t>
  </si>
  <si>
    <t>PLACAS - Convênio e Inauguração</t>
  </si>
  <si>
    <t>1.1</t>
  </si>
  <si>
    <t>74209/001  S.</t>
  </si>
  <si>
    <t>Placa da obra  do convênio em chapa aço galvanizado (2,00 x 1,50 m )</t>
  </si>
  <si>
    <t>m²</t>
  </si>
  <si>
    <t>Total do item.....................................................................................................................................................................</t>
  </si>
  <si>
    <t>PASSEIO PÚBLICO</t>
  </si>
  <si>
    <t>2.1</t>
  </si>
  <si>
    <t>Locação da Obra</t>
  </si>
  <si>
    <t>73992/001 S.</t>
  </si>
  <si>
    <t>72209 S.</t>
  </si>
  <si>
    <t>Preenchimento e Compactação</t>
  </si>
  <si>
    <t>m³</t>
  </si>
  <si>
    <t>Passeio Público</t>
  </si>
  <si>
    <t>3.1</t>
  </si>
  <si>
    <t>TOTAL GERAL DA OBRA...........................................................................R$</t>
  </si>
  <si>
    <t>S = planilha SINAPI sintético</t>
  </si>
  <si>
    <t>I = planilha SINAPI insumos</t>
  </si>
  <si>
    <t>Importante:</t>
  </si>
  <si>
    <t xml:space="preserve"> A Amerios somente seguirá como referencia para a realização dos orçamentos a tabela do SINAPI</t>
  </si>
  <si>
    <r>
      <t xml:space="preserve">Projeto : </t>
    </r>
    <r>
      <rPr>
        <b/>
        <sz val="10"/>
        <rFont val="Comic Sans MS"/>
        <family val="4"/>
      </rPr>
      <t xml:space="preserve">  PASSEIO PÚBLICO</t>
    </r>
  </si>
  <si>
    <t>4.1</t>
  </si>
  <si>
    <t>5.1</t>
  </si>
  <si>
    <t>4.2</t>
  </si>
  <si>
    <t xml:space="preserve">LOCAÇÃO   </t>
  </si>
  <si>
    <t>RETIRADAS</t>
  </si>
  <si>
    <t>3.2</t>
  </si>
  <si>
    <t>4.1.1</t>
  </si>
  <si>
    <t>4.2.1</t>
  </si>
  <si>
    <t>4.3</t>
  </si>
  <si>
    <t>4.3.1</t>
  </si>
  <si>
    <t>4.4</t>
  </si>
  <si>
    <t>4.4.1</t>
  </si>
  <si>
    <t>5.2</t>
  </si>
  <si>
    <t>Contrapiso/Piso alisado</t>
  </si>
  <si>
    <t>4.3.2</t>
  </si>
  <si>
    <t>76447/001  S.</t>
  </si>
  <si>
    <t>Piso alisado nos acessos de cadeirantes</t>
  </si>
  <si>
    <r>
      <t xml:space="preserve">Município : </t>
    </r>
    <r>
      <rPr>
        <b/>
        <sz val="9"/>
        <rFont val="Comic Sans MS"/>
        <family val="4"/>
      </rPr>
      <t>PALMITOS</t>
    </r>
    <r>
      <rPr>
        <b/>
        <sz val="10"/>
        <rFont val="Comic Sans MS"/>
        <family val="4"/>
      </rPr>
      <t>- SC</t>
    </r>
  </si>
  <si>
    <t>4.3.3</t>
  </si>
  <si>
    <t>4.4.2</t>
  </si>
  <si>
    <t>4.4.3</t>
  </si>
  <si>
    <t>Carline Joice Hackenhaar</t>
  </si>
  <si>
    <t>Regularização de compactação manual do terreno 5,0 cm</t>
  </si>
  <si>
    <t>4.4.4</t>
  </si>
  <si>
    <t>MEIO FIO</t>
  </si>
  <si>
    <t>Meio Fio a Retirar (Carga manual e remoção de entulho)</t>
  </si>
  <si>
    <t>Meio Fio pré-moldado 12x15x30 - 1,00 m rejuntado e pintado branco</t>
  </si>
  <si>
    <t xml:space="preserve">m </t>
  </si>
  <si>
    <t>74223/001 S</t>
  </si>
  <si>
    <r>
      <t xml:space="preserve">Local : </t>
    </r>
    <r>
      <rPr>
        <b/>
        <sz val="10"/>
        <rFont val="Comic Sans MS"/>
        <family val="4"/>
      </rPr>
      <t xml:space="preserve"> RUA INDEPENDÊNCIA - TRECHO I</t>
    </r>
  </si>
  <si>
    <t>4.3.4</t>
  </si>
  <si>
    <t>Lastro de Concreto esp. 3 cm</t>
  </si>
  <si>
    <t>73994/001 S.</t>
  </si>
  <si>
    <t>kg</t>
  </si>
  <si>
    <t>73907/006 S.</t>
  </si>
  <si>
    <t>73919/001</t>
  </si>
  <si>
    <t>Contrapiso em argamassa esp. 6 cm</t>
  </si>
  <si>
    <t>Regularização e Compactação</t>
  </si>
  <si>
    <t>72961 S.</t>
  </si>
  <si>
    <t xml:space="preserve">73817/001 S. </t>
  </si>
  <si>
    <t>Embasamento de Material Granular - Pó de Pedra</t>
  </si>
  <si>
    <t>5 S 02 908 00 D.</t>
  </si>
  <si>
    <t>5 S 02 909 00 D.</t>
  </si>
  <si>
    <t>Retirada de Calçamento</t>
  </si>
  <si>
    <t>PINTURA DE SINALIZAÇÃO</t>
  </si>
  <si>
    <t>72947  S.</t>
  </si>
  <si>
    <t>Pintura Faixa de Segurança para pedestre</t>
  </si>
  <si>
    <t>6.1</t>
  </si>
  <si>
    <t xml:space="preserve">Relação das Ruas </t>
  </si>
  <si>
    <t xml:space="preserve">n.º </t>
  </si>
  <si>
    <t>Nome da Rua</t>
  </si>
  <si>
    <t>R$ (total)</t>
  </si>
  <si>
    <t>Total Geral...........................................................................</t>
  </si>
  <si>
    <t xml:space="preserve">Custo da obra/ m²  </t>
  </si>
  <si>
    <t>___________________________________</t>
  </si>
  <si>
    <t>Engenheira Civil - Amerios</t>
  </si>
  <si>
    <t>CREA/SC 090.319-0</t>
  </si>
  <si>
    <t xml:space="preserve"> Discriminação</t>
  </si>
  <si>
    <t xml:space="preserve">Valores </t>
  </si>
  <si>
    <t>Peso</t>
  </si>
  <si>
    <t>1º Mês</t>
  </si>
  <si>
    <t>2º Mês</t>
  </si>
  <si>
    <t>3º Mês</t>
  </si>
  <si>
    <t>4º Mês</t>
  </si>
  <si>
    <t>(R$)</t>
  </si>
  <si>
    <t>%</t>
  </si>
  <si>
    <t>R$</t>
  </si>
  <si>
    <t>Peso %</t>
  </si>
  <si>
    <t>1.0</t>
  </si>
  <si>
    <t>Placa - Convênio</t>
  </si>
  <si>
    <t>2.0</t>
  </si>
  <si>
    <t xml:space="preserve">  </t>
  </si>
  <si>
    <t>3.0</t>
  </si>
  <si>
    <t>4.0</t>
  </si>
  <si>
    <t>5.0</t>
  </si>
  <si>
    <t>6.0</t>
  </si>
  <si>
    <t>Simples</t>
  </si>
  <si>
    <t>Acumulado</t>
  </si>
  <si>
    <t>_________________________________________</t>
  </si>
  <si>
    <t>CARLINE JOICE HACKENHAAR</t>
  </si>
  <si>
    <r>
      <t xml:space="preserve">Assessora em Engenharia  Civil - </t>
    </r>
    <r>
      <rPr>
        <b/>
        <sz val="10"/>
        <rFont val="Comic Sans MS"/>
        <family val="4"/>
      </rPr>
      <t>AMERIOS</t>
    </r>
  </si>
  <si>
    <t>CREA/SC 90.319-0</t>
  </si>
  <si>
    <t>Passeio</t>
  </si>
  <si>
    <t>CRONOGRAMA -  Rua Independência</t>
  </si>
  <si>
    <t>Locação</t>
  </si>
  <si>
    <t>Retiradas</t>
  </si>
  <si>
    <t>Meio Fio</t>
  </si>
  <si>
    <t>Pintura de Sinalização</t>
  </si>
  <si>
    <t>Rua Independência - Trecho I</t>
  </si>
  <si>
    <t>Observações:</t>
  </si>
  <si>
    <t>BDI = 24%</t>
  </si>
  <si>
    <t xml:space="preserve">Orçamento Passeio Público </t>
  </si>
  <si>
    <r>
      <t xml:space="preserve">Local : </t>
    </r>
    <r>
      <rPr>
        <b/>
        <sz val="10"/>
        <rFont val="Comic Sans MS"/>
        <family val="4"/>
      </rPr>
      <t xml:space="preserve"> RUA INDEPENDÊNCIA - TRECHO I e II</t>
    </r>
  </si>
  <si>
    <t>4.3.5</t>
  </si>
  <si>
    <t>72183 S.</t>
  </si>
  <si>
    <t>Piso em Concreto 20 Mpa, esp. 7 cm com Armação e Tela Soldada</t>
  </si>
  <si>
    <r>
      <t xml:space="preserve">Área: </t>
    </r>
    <r>
      <rPr>
        <b/>
        <u/>
        <sz val="10"/>
        <rFont val="Comic Sans MS"/>
        <family val="4"/>
      </rPr>
      <t>510,20 m²</t>
    </r>
  </si>
  <si>
    <r>
      <t xml:space="preserve">Local : </t>
    </r>
    <r>
      <rPr>
        <b/>
        <sz val="10"/>
        <rFont val="Comic Sans MS"/>
        <family val="4"/>
      </rPr>
      <t xml:space="preserve"> RUA INDEPENDÊNCIA - TRECHO II</t>
    </r>
  </si>
  <si>
    <t>7.0</t>
  </si>
  <si>
    <t>TAMPA CONCRETO ARMADO</t>
  </si>
  <si>
    <t>7.1</t>
  </si>
  <si>
    <t>6087 S.</t>
  </si>
  <si>
    <t xml:space="preserve">Tampa em Concreto Armado 60 x 60 x 5 cm </t>
  </si>
  <si>
    <t>Unid.</t>
  </si>
  <si>
    <t>Rua Independência - Trecho II</t>
  </si>
  <si>
    <t>Placa da Obra</t>
  </si>
  <si>
    <t>Tampa Concreto Armado</t>
  </si>
  <si>
    <r>
      <t xml:space="preserve">Área: </t>
    </r>
    <r>
      <rPr>
        <b/>
        <u/>
        <sz val="10"/>
        <rFont val="Comic Sans MS"/>
        <family val="4"/>
      </rPr>
      <t>691,70 m²</t>
    </r>
  </si>
  <si>
    <r>
      <t xml:space="preserve">Área: </t>
    </r>
    <r>
      <rPr>
        <b/>
        <u/>
        <sz val="10"/>
        <rFont val="Comic Sans MS"/>
        <family val="4"/>
      </rPr>
      <t>181,50 m²</t>
    </r>
  </si>
  <si>
    <t xml:space="preserve"> - O BDI considerado foi de 24%</t>
  </si>
  <si>
    <t>Armação em tela soldada (Aço CA-60 4,2mm, malha 10x10 cm)</t>
  </si>
  <si>
    <t>D = Planilha DNIT  Março/2014</t>
  </si>
  <si>
    <t>Orçamento 1* = Empresa Heinen Materiais de Construção LTDA ME - CNPJ 09.459.745/0001-98</t>
  </si>
  <si>
    <t>Orçamento 2* = Empresa Solução Materiais de Construção e Construtora LTDA - CNPJ 07.505.519/0001-70</t>
  </si>
  <si>
    <t xml:space="preserve"> - O valor do material e mão de obra foi obtida através da tabela do SINAPI c/ Desoneração - Setembro/2014</t>
  </si>
  <si>
    <t>87727 S.</t>
  </si>
  <si>
    <t>Composição 1*</t>
  </si>
  <si>
    <t>Composição 2*</t>
  </si>
  <si>
    <t>Piso em Lajotas de Concreto 49x49x3,50 cm assentado sobre argamassa de cimento colante rejuntado com cimento comum</t>
  </si>
  <si>
    <t>Piso em Lajotas de Concreto Podotátil (Direcional) 33x33x2,50 cm assentado sobre argamassa de cimento colante rejuntado com cimento comum</t>
  </si>
  <si>
    <t>Piso em Lajotas de Concreto Podotátil (Alerta) 33x33x2,50 cm assentado sobre argamassa de cimento colante rejuntado com cimento comum</t>
  </si>
  <si>
    <t>Composição 2* = Lajota de Concreto Podotátil 33x33x2,50 cm</t>
  </si>
  <si>
    <t>Composição 1* = Lajota de Concreto Estirada 49x49x3,50 cm</t>
  </si>
  <si>
    <t>Maravilha (SC), 02 de Dezembro de 2014.</t>
  </si>
  <si>
    <t>3.3</t>
  </si>
  <si>
    <t>73801/002</t>
  </si>
  <si>
    <t>Carga Manual e Remoção e Entulho com Transporte até 1 km em Caminhão Basculante</t>
  </si>
  <si>
    <t>Demolição de camada de assentamento/contrapiso com uso de ponteiro esp. 4 cm</t>
  </si>
  <si>
    <r>
      <t xml:space="preserve">Custo da obra  = </t>
    </r>
    <r>
      <rPr>
        <sz val="10.5"/>
        <color rgb="FF00B050"/>
        <rFont val="Comic Sans MS"/>
        <family val="4"/>
      </rPr>
      <t xml:space="preserve">17,66 </t>
    </r>
    <r>
      <rPr>
        <sz val="10.5"/>
        <rFont val="Comic Sans MS"/>
        <family val="4"/>
      </rPr>
      <t>Cub´s - sendo cub referente mês de Novembro/2014 = R$</t>
    </r>
    <r>
      <rPr>
        <sz val="10.5"/>
        <color rgb="FF00B050"/>
        <rFont val="Comic Sans MS"/>
        <family val="4"/>
      </rPr>
      <t xml:space="preserve"> 1.420,57</t>
    </r>
  </si>
  <si>
    <r>
      <t xml:space="preserve">Custo da obra  = </t>
    </r>
    <r>
      <rPr>
        <sz val="10.5"/>
        <color rgb="FF00B050"/>
        <rFont val="Comic Sans MS"/>
        <family val="4"/>
      </rPr>
      <t xml:space="preserve">43,99 </t>
    </r>
    <r>
      <rPr>
        <sz val="10.5"/>
        <rFont val="Comic Sans MS"/>
        <family val="4"/>
      </rPr>
      <t>Cub´s - sendo cub referente mês de Novembro/2014 = R$</t>
    </r>
    <r>
      <rPr>
        <sz val="10.5"/>
        <color rgb="FF00B050"/>
        <rFont val="Comic Sans MS"/>
        <family val="4"/>
      </rPr>
      <t xml:space="preserve"> 1.420,57</t>
    </r>
  </si>
  <si>
    <r>
      <t xml:space="preserve">Custo da obra  = </t>
    </r>
    <r>
      <rPr>
        <sz val="10.5"/>
        <color rgb="FF00B050"/>
        <rFont val="Comic Sans MS"/>
        <family val="4"/>
      </rPr>
      <t xml:space="preserve">62,61 </t>
    </r>
    <r>
      <rPr>
        <sz val="10.5"/>
        <rFont val="Comic Sans MS"/>
        <family val="4"/>
      </rPr>
      <t>Cub´s - sendo cub referente mês de Novembro/2014 = R$</t>
    </r>
    <r>
      <rPr>
        <sz val="10.5"/>
        <color rgb="FF00B050"/>
        <rFont val="Comic Sans MS"/>
        <family val="4"/>
      </rPr>
      <t xml:space="preserve"> 1.420,57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</si>
</sst>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#,##0.00"/>
    <numFmt numFmtId="165" formatCode="0.00;[Red]0.00"/>
    <numFmt numFmtId="166" formatCode="&quot;R$ &quot;#,##0.00;[Red]&quot;R$ &quot;#,##0.00"/>
  </numFmts>
  <fonts count="36" x14ac:knownFonts="1">
    <font>
      <sz val="10"/>
      <name val="Arial"/>
    </font>
    <font>
      <b/>
      <shadow/>
      <u/>
      <sz val="36"/>
      <color rgb="FF17375E"/>
      <name val="Calibri"/>
      <family val="2"/>
    </font>
    <font>
      <sz val="10"/>
      <name val="Comic Sans MS"/>
      <family val="4"/>
    </font>
    <font>
      <b/>
      <sz val="9"/>
      <name val="Comic Sans MS"/>
      <family val="4"/>
    </font>
    <font>
      <b/>
      <sz val="10"/>
      <name val="Comic Sans MS"/>
      <family val="4"/>
    </font>
    <font>
      <i/>
      <sz val="10"/>
      <name val="Comic Sans MS"/>
      <family val="4"/>
    </font>
    <font>
      <b/>
      <u/>
      <sz val="10"/>
      <name val="Comic Sans MS"/>
      <family val="4"/>
    </font>
    <font>
      <sz val="8"/>
      <name val="Comic Sans MS"/>
      <family val="4"/>
    </font>
    <font>
      <sz val="10"/>
      <name val="Arial"/>
      <family val="2"/>
    </font>
    <font>
      <sz val="10"/>
      <color rgb="FFFF0000"/>
      <name val="Comic Sans MS"/>
      <family val="4"/>
    </font>
    <font>
      <b/>
      <sz val="10"/>
      <color rgb="FFFF0000"/>
      <name val="Comic Sans MS"/>
      <family val="4"/>
    </font>
    <font>
      <sz val="10"/>
      <color indexed="10"/>
      <name val="Arial"/>
      <family val="2"/>
    </font>
    <font>
      <sz val="7"/>
      <name val="Comic Sans MS"/>
      <family val="4"/>
    </font>
    <font>
      <sz val="10.5"/>
      <name val="Comic Sans MS"/>
      <family val="4"/>
    </font>
    <font>
      <u/>
      <sz val="10.5"/>
      <name val="Comic Sans MS"/>
      <family val="4"/>
    </font>
    <font>
      <sz val="10.5"/>
      <color rgb="FF00B050"/>
      <name val="Comic Sans MS"/>
      <family val="4"/>
    </font>
    <font>
      <u/>
      <sz val="10"/>
      <name val="Comic Sans MS"/>
      <family val="4"/>
    </font>
    <font>
      <sz val="11"/>
      <name val="Trebuchet MS"/>
      <family val="2"/>
    </font>
    <font>
      <sz val="11"/>
      <name val="Cambria"/>
      <family val="1"/>
    </font>
    <font>
      <b/>
      <u/>
      <sz val="16"/>
      <name val="Cambria"/>
      <family val="1"/>
    </font>
    <font>
      <b/>
      <u/>
      <sz val="14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sz val="9"/>
      <name val="Calibri"/>
      <family val="2"/>
    </font>
    <font>
      <sz val="8"/>
      <name val="Calibri"/>
      <family val="2"/>
    </font>
    <font>
      <b/>
      <sz val="11"/>
      <color indexed="10"/>
      <name val="Cambria"/>
      <family val="1"/>
    </font>
    <font>
      <sz val="12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u/>
      <sz val="22"/>
      <name val="Mistral"/>
      <family val="4"/>
    </font>
    <font>
      <sz val="12"/>
      <name val="Arial"/>
      <family val="2"/>
    </font>
    <font>
      <b/>
      <sz val="12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38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4" fillId="0" borderId="0" xfId="0" applyFont="1"/>
    <xf numFmtId="4" fontId="4" fillId="0" borderId="0" xfId="0" applyNumberFormat="1" applyFont="1"/>
    <xf numFmtId="10" fontId="4" fillId="0" borderId="0" xfId="0" applyNumberFormat="1" applyFont="1" applyAlignment="1">
      <alignment horizontal="center"/>
    </xf>
    <xf numFmtId="4" fontId="2" fillId="0" borderId="0" xfId="0" applyNumberFormat="1" applyFont="1"/>
    <xf numFmtId="4" fontId="5" fillId="0" borderId="0" xfId="0" applyNumberFormat="1" applyFont="1" applyBorder="1"/>
    <xf numFmtId="4" fontId="4" fillId="0" borderId="0" xfId="0" applyNumberFormat="1" applyFont="1" applyBorder="1"/>
    <xf numFmtId="164" fontId="4" fillId="0" borderId="0" xfId="0" applyNumberFormat="1" applyFont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10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4" fontId="4" fillId="0" borderId="5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0" fontId="4" fillId="0" borderId="9" xfId="0" applyFont="1" applyFill="1" applyBorder="1"/>
    <xf numFmtId="4" fontId="4" fillId="0" borderId="9" xfId="0" applyNumberFormat="1" applyFont="1" applyFill="1" applyBorder="1" applyAlignment="1">
      <alignment horizontal="center"/>
    </xf>
    <xf numFmtId="10" fontId="4" fillId="0" borderId="9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14" xfId="0" applyFont="1" applyFill="1" applyBorder="1"/>
    <xf numFmtId="164" fontId="4" fillId="2" borderId="14" xfId="0" applyNumberFormat="1" applyFont="1" applyFill="1" applyBorder="1"/>
    <xf numFmtId="0" fontId="4" fillId="2" borderId="15" xfId="0" applyFont="1" applyFill="1" applyBorder="1"/>
    <xf numFmtId="4" fontId="2" fillId="0" borderId="2" xfId="0" applyNumberFormat="1" applyFont="1" applyBorder="1"/>
    <xf numFmtId="10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/>
    <xf numFmtId="4" fontId="6" fillId="0" borderId="6" xfId="0" applyNumberFormat="1" applyFont="1" applyBorder="1"/>
    <xf numFmtId="0" fontId="2" fillId="0" borderId="8" xfId="0" applyFont="1" applyBorder="1"/>
    <xf numFmtId="4" fontId="7" fillId="0" borderId="16" xfId="0" applyNumberFormat="1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/>
    <xf numFmtId="0" fontId="4" fillId="0" borderId="20" xfId="0" applyFont="1" applyBorder="1"/>
    <xf numFmtId="4" fontId="2" fillId="0" borderId="20" xfId="0" applyNumberFormat="1" applyFont="1" applyBorder="1"/>
    <xf numFmtId="10" fontId="2" fillId="0" borderId="20" xfId="0" applyNumberFormat="1" applyFont="1" applyBorder="1" applyAlignment="1">
      <alignment horizontal="center"/>
    </xf>
    <xf numFmtId="4" fontId="6" fillId="0" borderId="21" xfId="0" applyNumberFormat="1" applyFont="1" applyBorder="1"/>
    <xf numFmtId="4" fontId="4" fillId="0" borderId="2" xfId="0" applyNumberFormat="1" applyFont="1" applyBorder="1"/>
    <xf numFmtId="4" fontId="2" fillId="0" borderId="6" xfId="0" applyNumberFormat="1" applyFont="1" applyBorder="1"/>
    <xf numFmtId="0" fontId="8" fillId="0" borderId="0" xfId="0" applyFont="1"/>
    <xf numFmtId="0" fontId="4" fillId="0" borderId="0" xfId="0" applyFont="1" applyFill="1" applyBorder="1"/>
    <xf numFmtId="4" fontId="2" fillId="0" borderId="16" xfId="0" applyNumberFormat="1" applyFont="1" applyBorder="1"/>
    <xf numFmtId="0" fontId="2" fillId="0" borderId="22" xfId="0" applyFont="1" applyFill="1" applyBorder="1"/>
    <xf numFmtId="0" fontId="2" fillId="0" borderId="9" xfId="0" applyFont="1" applyFill="1" applyBorder="1"/>
    <xf numFmtId="164" fontId="2" fillId="0" borderId="9" xfId="0" applyNumberFormat="1" applyFont="1" applyFill="1" applyBorder="1"/>
    <xf numFmtId="0" fontId="2" fillId="0" borderId="0" xfId="0" applyFont="1" applyFill="1" applyBorder="1"/>
    <xf numFmtId="0" fontId="4" fillId="0" borderId="0" xfId="0" applyFont="1" applyBorder="1"/>
    <xf numFmtId="0" fontId="2" fillId="0" borderId="22" xfId="0" applyFont="1" applyBorder="1"/>
    <xf numFmtId="0" fontId="4" fillId="0" borderId="7" xfId="0" applyFont="1" applyFill="1" applyBorder="1"/>
    <xf numFmtId="0" fontId="4" fillId="0" borderId="8" xfId="0" applyFont="1" applyFill="1" applyBorder="1"/>
    <xf numFmtId="164" fontId="9" fillId="0" borderId="19" xfId="0" applyNumberFormat="1" applyFont="1" applyBorder="1"/>
    <xf numFmtId="164" fontId="8" fillId="0" borderId="0" xfId="0" applyNumberFormat="1" applyFont="1"/>
    <xf numFmtId="4" fontId="0" fillId="0" borderId="0" xfId="0" applyNumberFormat="1"/>
    <xf numFmtId="0" fontId="10" fillId="2" borderId="13" xfId="0" applyFont="1" applyFill="1" applyBorder="1"/>
    <xf numFmtId="0" fontId="10" fillId="2" borderId="14" xfId="0" applyFont="1" applyFill="1" applyBorder="1"/>
    <xf numFmtId="164" fontId="10" fillId="2" borderId="14" xfId="0" applyNumberFormat="1" applyFont="1" applyFill="1" applyBorder="1"/>
    <xf numFmtId="4" fontId="4" fillId="2" borderId="14" xfId="0" applyNumberFormat="1" applyFont="1" applyFill="1" applyBorder="1"/>
    <xf numFmtId="10" fontId="4" fillId="2" borderId="14" xfId="0" applyNumberFormat="1" applyFont="1" applyFill="1" applyBorder="1" applyAlignment="1">
      <alignment horizontal="center"/>
    </xf>
    <xf numFmtId="4" fontId="2" fillId="2" borderId="14" xfId="0" applyNumberFormat="1" applyFont="1" applyFill="1" applyBorder="1"/>
    <xf numFmtId="4" fontId="6" fillId="2" borderId="15" xfId="0" applyNumberFormat="1" applyFont="1" applyFill="1" applyBorder="1"/>
    <xf numFmtId="10" fontId="0" fillId="0" borderId="0" xfId="0" applyNumberFormat="1" applyAlignment="1">
      <alignment horizontal="center"/>
    </xf>
    <xf numFmtId="4" fontId="0" fillId="0" borderId="0" xfId="0" applyNumberFormat="1" applyBorder="1"/>
    <xf numFmtId="164" fontId="13" fillId="0" borderId="0" xfId="0" applyNumberFormat="1" applyFont="1"/>
    <xf numFmtId="164" fontId="0" fillId="0" borderId="0" xfId="0" applyNumberFormat="1" applyBorder="1"/>
    <xf numFmtId="0" fontId="0" fillId="0" borderId="0" xfId="0" applyBorder="1"/>
    <xf numFmtId="0" fontId="4" fillId="0" borderId="23" xfId="0" applyFont="1" applyFill="1" applyBorder="1"/>
    <xf numFmtId="0" fontId="4" fillId="0" borderId="19" xfId="0" applyFont="1" applyFill="1" applyBorder="1"/>
    <xf numFmtId="164" fontId="4" fillId="0" borderId="19" xfId="0" applyNumberFormat="1" applyFont="1" applyFill="1" applyBorder="1"/>
    <xf numFmtId="0" fontId="4" fillId="0" borderId="20" xfId="0" applyFont="1" applyFill="1" applyBorder="1"/>
    <xf numFmtId="4" fontId="4" fillId="0" borderId="20" xfId="0" applyNumberFormat="1" applyFont="1" applyBorder="1"/>
    <xf numFmtId="4" fontId="2" fillId="0" borderId="21" xfId="0" applyNumberFormat="1" applyFont="1" applyBorder="1"/>
    <xf numFmtId="164" fontId="7" fillId="0" borderId="0" xfId="0" applyNumberFormat="1" applyFont="1"/>
    <xf numFmtId="0" fontId="4" fillId="0" borderId="24" xfId="0" applyFont="1" applyBorder="1"/>
    <xf numFmtId="0" fontId="4" fillId="0" borderId="2" xfId="0" applyFont="1" applyBorder="1"/>
    <xf numFmtId="164" fontId="4" fillId="0" borderId="2" xfId="0" applyNumberFormat="1" applyFont="1" applyBorder="1"/>
    <xf numFmtId="10" fontId="4" fillId="0" borderId="2" xfId="0" applyNumberFormat="1" applyFont="1" applyBorder="1" applyAlignment="1">
      <alignment horizontal="center"/>
    </xf>
    <xf numFmtId="4" fontId="4" fillId="0" borderId="6" xfId="0" applyNumberFormat="1" applyFont="1" applyBorder="1"/>
    <xf numFmtId="0" fontId="4" fillId="0" borderId="23" xfId="0" applyFont="1" applyBorder="1"/>
    <xf numFmtId="164" fontId="4" fillId="0" borderId="20" xfId="0" applyNumberFormat="1" applyFont="1" applyBorder="1"/>
    <xf numFmtId="10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/>
    <xf numFmtId="4" fontId="9" fillId="0" borderId="16" xfId="0" applyNumberFormat="1" applyFont="1" applyBorder="1"/>
    <xf numFmtId="0" fontId="2" fillId="0" borderId="8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0" borderId="7" xfId="0" applyFont="1" applyBorder="1"/>
    <xf numFmtId="0" fontId="9" fillId="0" borderId="17" xfId="0" applyFont="1" applyBorder="1"/>
    <xf numFmtId="4" fontId="2" fillId="0" borderId="0" xfId="0" applyNumberFormat="1" applyFont="1" applyBorder="1"/>
    <xf numFmtId="10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4" fontId="12" fillId="0" borderId="0" xfId="0" applyNumberFormat="1" applyFont="1" applyBorder="1"/>
    <xf numFmtId="0" fontId="2" fillId="0" borderId="7" xfId="0" applyFont="1" applyBorder="1"/>
    <xf numFmtId="164" fontId="2" fillId="0" borderId="9" xfId="0" applyNumberFormat="1" applyFont="1" applyBorder="1"/>
    <xf numFmtId="0" fontId="13" fillId="0" borderId="0" xfId="0" applyFont="1"/>
    <xf numFmtId="164" fontId="2" fillId="0" borderId="0" xfId="0" applyNumberFormat="1" applyFont="1" applyBorder="1"/>
    <xf numFmtId="164" fontId="10" fillId="0" borderId="9" xfId="0" applyNumberFormat="1" applyFont="1" applyBorder="1"/>
    <xf numFmtId="164" fontId="10" fillId="0" borderId="9" xfId="0" applyNumberFormat="1" applyFont="1" applyFill="1" applyBorder="1"/>
    <xf numFmtId="164" fontId="9" fillId="0" borderId="20" xfId="0" applyNumberFormat="1" applyFont="1" applyBorder="1"/>
    <xf numFmtId="4" fontId="9" fillId="0" borderId="2" xfId="0" applyNumberFormat="1" applyFont="1" applyBorder="1"/>
    <xf numFmtId="4" fontId="9" fillId="0" borderId="0" xfId="0" applyNumberFormat="1" applyFont="1" applyBorder="1"/>
    <xf numFmtId="4" fontId="9" fillId="0" borderId="20" xfId="0" applyNumberFormat="1" applyFont="1" applyBorder="1"/>
    <xf numFmtId="0" fontId="13" fillId="0" borderId="0" xfId="0" applyFont="1" applyBorder="1"/>
    <xf numFmtId="164" fontId="14" fillId="0" borderId="0" xfId="0" applyNumberFormat="1" applyFont="1" applyBorder="1"/>
    <xf numFmtId="0" fontId="14" fillId="0" borderId="0" xfId="0" applyFont="1" applyBorder="1"/>
    <xf numFmtId="164" fontId="13" fillId="0" borderId="0" xfId="0" applyNumberFormat="1" applyFont="1" applyBorder="1"/>
    <xf numFmtId="0" fontId="2" fillId="0" borderId="3" xfId="0" applyFont="1" applyBorder="1"/>
    <xf numFmtId="164" fontId="2" fillId="0" borderId="3" xfId="0" applyNumberFormat="1" applyFont="1" applyBorder="1"/>
    <xf numFmtId="4" fontId="11" fillId="0" borderId="0" xfId="0" applyNumberFormat="1" applyFont="1"/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center"/>
    </xf>
    <xf numFmtId="0" fontId="4" fillId="2" borderId="23" xfId="0" applyFont="1" applyFill="1" applyBorder="1"/>
    <xf numFmtId="0" fontId="4" fillId="2" borderId="20" xfId="0" applyFont="1" applyFill="1" applyBorder="1"/>
    <xf numFmtId="164" fontId="4" fillId="2" borderId="20" xfId="0" applyNumberFormat="1" applyFont="1" applyFill="1" applyBorder="1"/>
    <xf numFmtId="0" fontId="4" fillId="2" borderId="21" xfId="0" applyFont="1" applyFill="1" applyBorder="1"/>
    <xf numFmtId="4" fontId="6" fillId="0" borderId="16" xfId="0" applyNumberFormat="1" applyFont="1" applyBorder="1"/>
    <xf numFmtId="4" fontId="16" fillId="0" borderId="16" xfId="0" applyNumberFormat="1" applyFont="1" applyBorder="1"/>
    <xf numFmtId="0" fontId="2" fillId="0" borderId="8" xfId="0" quotePrefix="1" applyFont="1" applyBorder="1"/>
    <xf numFmtId="0" fontId="9" fillId="0" borderId="23" xfId="0" applyFont="1" applyBorder="1"/>
    <xf numFmtId="0" fontId="9" fillId="0" borderId="19" xfId="0" applyFont="1" applyBorder="1"/>
    <xf numFmtId="0" fontId="17" fillId="0" borderId="0" xfId="0" applyFont="1"/>
    <xf numFmtId="165" fontId="17" fillId="0" borderId="0" xfId="0" applyNumberFormat="1" applyFont="1"/>
    <xf numFmtId="164" fontId="17" fillId="0" borderId="0" xfId="0" applyNumberFormat="1" applyFont="1"/>
    <xf numFmtId="0" fontId="18" fillId="3" borderId="13" xfId="0" applyFont="1" applyFill="1" applyBorder="1"/>
    <xf numFmtId="165" fontId="19" fillId="3" borderId="14" xfId="0" applyNumberFormat="1" applyFont="1" applyFill="1" applyBorder="1" applyAlignment="1">
      <alignment horizontal="center"/>
    </xf>
    <xf numFmtId="164" fontId="18" fillId="3" borderId="14" xfId="0" applyNumberFormat="1" applyFont="1" applyFill="1" applyBorder="1"/>
    <xf numFmtId="164" fontId="18" fillId="3" borderId="15" xfId="0" applyNumberFormat="1" applyFont="1" applyFill="1" applyBorder="1"/>
    <xf numFmtId="0" fontId="18" fillId="0" borderId="0" xfId="0" applyFont="1"/>
    <xf numFmtId="165" fontId="20" fillId="0" borderId="0" xfId="0" applyNumberFormat="1" applyFont="1"/>
    <xf numFmtId="164" fontId="18" fillId="0" borderId="0" xfId="0" applyNumberFormat="1" applyFont="1"/>
    <xf numFmtId="165" fontId="18" fillId="0" borderId="0" xfId="0" applyNumberFormat="1" applyFont="1"/>
    <xf numFmtId="0" fontId="21" fillId="4" borderId="25" xfId="0" applyFont="1" applyFill="1" applyBorder="1" applyAlignment="1">
      <alignment horizontal="center"/>
    </xf>
    <xf numFmtId="165" fontId="21" fillId="4" borderId="25" xfId="0" applyNumberFormat="1" applyFont="1" applyFill="1" applyBorder="1" applyAlignment="1">
      <alignment horizontal="center"/>
    </xf>
    <xf numFmtId="164" fontId="21" fillId="4" borderId="25" xfId="0" applyNumberFormat="1" applyFont="1" applyFill="1" applyBorder="1" applyAlignment="1">
      <alignment horizontal="center"/>
    </xf>
    <xf numFmtId="0" fontId="18" fillId="0" borderId="24" xfId="0" applyFont="1" applyBorder="1" applyAlignment="1">
      <alignment horizontal="center"/>
    </xf>
    <xf numFmtId="165" fontId="22" fillId="0" borderId="26" xfId="0" applyNumberFormat="1" applyFont="1" applyBorder="1" applyAlignment="1">
      <alignment horizontal="left"/>
    </xf>
    <xf numFmtId="164" fontId="18" fillId="0" borderId="6" xfId="0" applyNumberFormat="1" applyFont="1" applyBorder="1" applyAlignment="1">
      <alignment horizontal="right"/>
    </xf>
    <xf numFmtId="164" fontId="18" fillId="0" borderId="26" xfId="0" applyNumberFormat="1" applyFont="1" applyBorder="1" applyAlignment="1">
      <alignment horizontal="right"/>
    </xf>
    <xf numFmtId="0" fontId="18" fillId="0" borderId="22" xfId="0" applyFont="1" applyBorder="1" applyAlignment="1">
      <alignment horizontal="center"/>
    </xf>
    <xf numFmtId="165" fontId="18" fillId="0" borderId="27" xfId="0" applyNumberFormat="1" applyFont="1" applyBorder="1" applyAlignment="1">
      <alignment horizontal="left"/>
    </xf>
    <xf numFmtId="164" fontId="18" fillId="0" borderId="16" xfId="0" applyNumberFormat="1" applyFont="1" applyBorder="1" applyAlignment="1">
      <alignment horizontal="right"/>
    </xf>
    <xf numFmtId="164" fontId="18" fillId="0" borderId="27" xfId="0" applyNumberFormat="1" applyFont="1" applyBorder="1" applyAlignment="1">
      <alignment horizontal="right"/>
    </xf>
    <xf numFmtId="0" fontId="23" fillId="0" borderId="0" xfId="0" applyFont="1"/>
    <xf numFmtId="0" fontId="24" fillId="0" borderId="27" xfId="0" applyFont="1" applyBorder="1"/>
    <xf numFmtId="0" fontId="18" fillId="0" borderId="27" xfId="0" applyFont="1" applyBorder="1" applyAlignment="1">
      <alignment horizontal="left"/>
    </xf>
    <xf numFmtId="165" fontId="18" fillId="0" borderId="28" xfId="0" applyNumberFormat="1" applyFont="1" applyBorder="1" applyAlignment="1">
      <alignment horizontal="left"/>
    </xf>
    <xf numFmtId="0" fontId="25" fillId="4" borderId="13" xfId="0" applyFont="1" applyFill="1" applyBorder="1" applyAlignment="1">
      <alignment horizontal="center"/>
    </xf>
    <xf numFmtId="165" fontId="21" fillId="4" borderId="25" xfId="0" applyNumberFormat="1" applyFont="1" applyFill="1" applyBorder="1" applyAlignment="1">
      <alignment horizontal="left"/>
    </xf>
    <xf numFmtId="164" fontId="22" fillId="4" borderId="15" xfId="0" applyNumberFormat="1" applyFont="1" applyFill="1" applyBorder="1" applyAlignment="1">
      <alignment horizontal="right"/>
    </xf>
    <xf numFmtId="164" fontId="22" fillId="4" borderId="25" xfId="0" applyNumberFormat="1" applyFont="1" applyFill="1" applyBorder="1" applyAlignment="1">
      <alignment horizontal="right"/>
    </xf>
    <xf numFmtId="165" fontId="18" fillId="0" borderId="0" xfId="0" applyNumberFormat="1" applyFont="1" applyAlignment="1">
      <alignment horizontal="right"/>
    </xf>
    <xf numFmtId="166" fontId="22" fillId="4" borderId="25" xfId="0" applyNumberFormat="1" applyFont="1" applyFill="1" applyBorder="1"/>
    <xf numFmtId="164" fontId="22" fillId="0" borderId="0" xfId="0" applyNumberFormat="1" applyFont="1" applyBorder="1"/>
    <xf numFmtId="164" fontId="18" fillId="0" borderId="0" xfId="0" applyNumberFormat="1" applyFont="1" applyBorder="1"/>
    <xf numFmtId="0" fontId="27" fillId="0" borderId="0" xfId="0" applyFont="1"/>
    <xf numFmtId="165" fontId="27" fillId="0" borderId="0" xfId="0" applyNumberFormat="1" applyFont="1"/>
    <xf numFmtId="165" fontId="0" fillId="0" borderId="0" xfId="0" applyNumberFormat="1"/>
    <xf numFmtId="0" fontId="0" fillId="0" borderId="0" xfId="0" applyFill="1" applyBorder="1"/>
    <xf numFmtId="0" fontId="30" fillId="0" borderId="0" xfId="0" applyFont="1" applyFill="1" applyBorder="1"/>
    <xf numFmtId="4" fontId="31" fillId="0" borderId="0" xfId="0" applyNumberFormat="1" applyFont="1" applyFill="1" applyBorder="1"/>
    <xf numFmtId="10" fontId="32" fillId="0" borderId="0" xfId="0" applyNumberFormat="1" applyFont="1" applyFill="1" applyBorder="1"/>
    <xf numFmtId="10" fontId="33" fillId="0" borderId="0" xfId="0" applyNumberFormat="1" applyFont="1" applyFill="1" applyBorder="1"/>
    <xf numFmtId="10" fontId="31" fillId="0" borderId="0" xfId="0" applyNumberFormat="1" applyFont="1" applyFill="1" applyBorder="1"/>
    <xf numFmtId="0" fontId="30" fillId="0" borderId="0" xfId="0" applyFont="1" applyFill="1"/>
    <xf numFmtId="4" fontId="33" fillId="0" borderId="0" xfId="0" applyNumberFormat="1" applyFont="1" applyFill="1" applyBorder="1"/>
    <xf numFmtId="10" fontId="32" fillId="0" borderId="0" xfId="0" applyNumberFormat="1" applyFont="1" applyFill="1"/>
    <xf numFmtId="10" fontId="33" fillId="0" borderId="0" xfId="0" applyNumberFormat="1" applyFont="1" applyFill="1"/>
    <xf numFmtId="10" fontId="31" fillId="0" borderId="0" xfId="0" applyNumberFormat="1" applyFont="1"/>
    <xf numFmtId="10" fontId="0" fillId="0" borderId="0" xfId="0" applyNumberFormat="1"/>
    <xf numFmtId="0" fontId="34" fillId="0" borderId="0" xfId="0" applyFont="1"/>
    <xf numFmtId="0" fontId="35" fillId="0" borderId="0" xfId="0" applyFont="1"/>
    <xf numFmtId="164" fontId="4" fillId="4" borderId="5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4" fontId="4" fillId="4" borderId="33" xfId="0" applyNumberFormat="1" applyFont="1" applyFill="1" applyBorder="1" applyAlignment="1">
      <alignment horizontal="center"/>
    </xf>
    <xf numFmtId="10" fontId="4" fillId="4" borderId="33" xfId="0" applyNumberFormat="1" applyFont="1" applyFill="1" applyBorder="1" applyAlignment="1">
      <alignment horizontal="center"/>
    </xf>
    <xf numFmtId="4" fontId="4" fillId="4" borderId="34" xfId="0" applyNumberFormat="1" applyFont="1" applyFill="1" applyBorder="1" applyAlignment="1">
      <alignment horizontal="center"/>
    </xf>
    <xf numFmtId="10" fontId="4" fillId="4" borderId="35" xfId="0" applyNumberFormat="1" applyFont="1" applyFill="1" applyBorder="1" applyAlignment="1">
      <alignment horizontal="center"/>
    </xf>
    <xf numFmtId="0" fontId="4" fillId="0" borderId="26" xfId="0" applyFont="1" applyBorder="1"/>
    <xf numFmtId="0" fontId="2" fillId="0" borderId="26" xfId="0" applyFont="1" applyBorder="1"/>
    <xf numFmtId="4" fontId="4" fillId="0" borderId="26" xfId="0" applyNumberFormat="1" applyFont="1" applyBorder="1"/>
    <xf numFmtId="10" fontId="2" fillId="0" borderId="26" xfId="0" applyNumberFormat="1" applyFont="1" applyBorder="1"/>
    <xf numFmtId="10" fontId="2" fillId="0" borderId="2" xfId="0" applyNumberFormat="1" applyFont="1" applyBorder="1"/>
    <xf numFmtId="10" fontId="2" fillId="0" borderId="6" xfId="0" applyNumberFormat="1" applyFont="1" applyBorder="1"/>
    <xf numFmtId="0" fontId="4" fillId="0" borderId="27" xfId="0" applyFont="1" applyBorder="1"/>
    <xf numFmtId="0" fontId="2" fillId="0" borderId="27" xfId="0" applyFont="1" applyBorder="1"/>
    <xf numFmtId="4" fontId="4" fillId="0" borderId="27" xfId="0" applyNumberFormat="1" applyFont="1" applyBorder="1"/>
    <xf numFmtId="10" fontId="2" fillId="0" borderId="27" xfId="0" applyNumberFormat="1" applyFont="1" applyBorder="1"/>
    <xf numFmtId="10" fontId="2" fillId="0" borderId="0" xfId="0" applyNumberFormat="1" applyFont="1" applyBorder="1"/>
    <xf numFmtId="10" fontId="2" fillId="0" borderId="16" xfId="0" applyNumberFormat="1" applyFont="1" applyBorder="1"/>
    <xf numFmtId="4" fontId="2" fillId="0" borderId="27" xfId="0" applyNumberFormat="1" applyFont="1" applyBorder="1"/>
    <xf numFmtId="0" fontId="2" fillId="0" borderId="27" xfId="0" applyFont="1" applyBorder="1" applyAlignment="1">
      <alignment horizontal="right"/>
    </xf>
    <xf numFmtId="4" fontId="4" fillId="4" borderId="25" xfId="0" applyNumberFormat="1" applyFont="1" applyFill="1" applyBorder="1"/>
    <xf numFmtId="10" fontId="4" fillId="4" borderId="25" xfId="0" applyNumberFormat="1" applyFont="1" applyFill="1" applyBorder="1"/>
    <xf numFmtId="4" fontId="4" fillId="4" borderId="13" xfId="0" applyNumberFormat="1" applyFont="1" applyFill="1" applyBorder="1"/>
    <xf numFmtId="10" fontId="4" fillId="4" borderId="15" xfId="0" applyNumberFormat="1" applyFont="1" applyFill="1" applyBorder="1"/>
    <xf numFmtId="0" fontId="2" fillId="0" borderId="28" xfId="0" applyFont="1" applyBorder="1"/>
    <xf numFmtId="4" fontId="2" fillId="0" borderId="28" xfId="0" applyNumberFormat="1" applyFont="1" applyBorder="1"/>
    <xf numFmtId="10" fontId="2" fillId="0" borderId="28" xfId="0" applyNumberFormat="1" applyFont="1" applyBorder="1"/>
    <xf numFmtId="10" fontId="2" fillId="0" borderId="20" xfId="0" applyNumberFormat="1" applyFont="1" applyBorder="1"/>
    <xf numFmtId="10" fontId="2" fillId="0" borderId="21" xfId="0" applyNumberFormat="1" applyFont="1" applyBorder="1"/>
    <xf numFmtId="4" fontId="7" fillId="0" borderId="0" xfId="0" applyNumberFormat="1" applyFont="1" applyBorder="1"/>
    <xf numFmtId="10" fontId="2" fillId="0" borderId="0" xfId="0" applyNumberFormat="1" applyFont="1"/>
    <xf numFmtId="4" fontId="7" fillId="0" borderId="0" xfId="0" applyNumberFormat="1" applyFont="1"/>
    <xf numFmtId="10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/>
    </xf>
    <xf numFmtId="10" fontId="2" fillId="0" borderId="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/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4" fontId="4" fillId="4" borderId="30" xfId="0" applyNumberFormat="1" applyFont="1" applyFill="1" applyBorder="1" applyAlignment="1">
      <alignment horizontal="center"/>
    </xf>
    <xf numFmtId="4" fontId="4" fillId="4" borderId="31" xfId="0" applyNumberFormat="1" applyFont="1" applyFill="1" applyBorder="1" applyAlignment="1">
      <alignment horizontal="center"/>
    </xf>
    <xf numFmtId="4" fontId="4" fillId="4" borderId="32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1"/>
  <sheetViews>
    <sheetView topLeftCell="A7" workbookViewId="0">
      <selection activeCell="F22" sqref="F22"/>
    </sheetView>
  </sheetViews>
  <sheetFormatPr defaultRowHeight="12.75" x14ac:dyDescent="0.2"/>
  <cols>
    <col min="3" max="3" width="6.7109375" customWidth="1"/>
    <col min="4" max="4" width="40.7109375" style="164" customWidth="1"/>
    <col min="5" max="5" width="15.85546875" style="1" customWidth="1"/>
    <col min="6" max="6" width="14.140625" style="1" customWidth="1"/>
    <col min="7" max="7" width="11" bestFit="1" customWidth="1"/>
    <col min="259" max="259" width="6.7109375" customWidth="1"/>
    <col min="260" max="260" width="40.7109375" customWidth="1"/>
    <col min="261" max="261" width="15.85546875" customWidth="1"/>
    <col min="262" max="262" width="14.140625" customWidth="1"/>
    <col min="263" max="263" width="11" bestFit="1" customWidth="1"/>
    <col min="515" max="515" width="6.7109375" customWidth="1"/>
    <col min="516" max="516" width="40.7109375" customWidth="1"/>
    <col min="517" max="517" width="15.85546875" customWidth="1"/>
    <col min="518" max="518" width="14.140625" customWidth="1"/>
    <col min="519" max="519" width="11" bestFit="1" customWidth="1"/>
    <col min="771" max="771" width="6.7109375" customWidth="1"/>
    <col min="772" max="772" width="40.7109375" customWidth="1"/>
    <col min="773" max="773" width="15.85546875" customWidth="1"/>
    <col min="774" max="774" width="14.140625" customWidth="1"/>
    <col min="775" max="775" width="11" bestFit="1" customWidth="1"/>
    <col min="1027" max="1027" width="6.7109375" customWidth="1"/>
    <col min="1028" max="1028" width="40.7109375" customWidth="1"/>
    <col min="1029" max="1029" width="15.85546875" customWidth="1"/>
    <col min="1030" max="1030" width="14.140625" customWidth="1"/>
    <col min="1031" max="1031" width="11" bestFit="1" customWidth="1"/>
    <col min="1283" max="1283" width="6.7109375" customWidth="1"/>
    <col min="1284" max="1284" width="40.7109375" customWidth="1"/>
    <col min="1285" max="1285" width="15.85546875" customWidth="1"/>
    <col min="1286" max="1286" width="14.140625" customWidth="1"/>
    <col min="1287" max="1287" width="11" bestFit="1" customWidth="1"/>
    <col min="1539" max="1539" width="6.7109375" customWidth="1"/>
    <col min="1540" max="1540" width="40.7109375" customWidth="1"/>
    <col min="1541" max="1541" width="15.85546875" customWidth="1"/>
    <col min="1542" max="1542" width="14.140625" customWidth="1"/>
    <col min="1543" max="1543" width="11" bestFit="1" customWidth="1"/>
    <col min="1795" max="1795" width="6.7109375" customWidth="1"/>
    <col min="1796" max="1796" width="40.7109375" customWidth="1"/>
    <col min="1797" max="1797" width="15.85546875" customWidth="1"/>
    <col min="1798" max="1798" width="14.140625" customWidth="1"/>
    <col min="1799" max="1799" width="11" bestFit="1" customWidth="1"/>
    <col min="2051" max="2051" width="6.7109375" customWidth="1"/>
    <col min="2052" max="2052" width="40.7109375" customWidth="1"/>
    <col min="2053" max="2053" width="15.85546875" customWidth="1"/>
    <col min="2054" max="2054" width="14.140625" customWidth="1"/>
    <col min="2055" max="2055" width="11" bestFit="1" customWidth="1"/>
    <col min="2307" max="2307" width="6.7109375" customWidth="1"/>
    <col min="2308" max="2308" width="40.7109375" customWidth="1"/>
    <col min="2309" max="2309" width="15.85546875" customWidth="1"/>
    <col min="2310" max="2310" width="14.140625" customWidth="1"/>
    <col min="2311" max="2311" width="11" bestFit="1" customWidth="1"/>
    <col min="2563" max="2563" width="6.7109375" customWidth="1"/>
    <col min="2564" max="2564" width="40.7109375" customWidth="1"/>
    <col min="2565" max="2565" width="15.85546875" customWidth="1"/>
    <col min="2566" max="2566" width="14.140625" customWidth="1"/>
    <col min="2567" max="2567" width="11" bestFit="1" customWidth="1"/>
    <col min="2819" max="2819" width="6.7109375" customWidth="1"/>
    <col min="2820" max="2820" width="40.7109375" customWidth="1"/>
    <col min="2821" max="2821" width="15.85546875" customWidth="1"/>
    <col min="2822" max="2822" width="14.140625" customWidth="1"/>
    <col min="2823" max="2823" width="11" bestFit="1" customWidth="1"/>
    <col min="3075" max="3075" width="6.7109375" customWidth="1"/>
    <col min="3076" max="3076" width="40.7109375" customWidth="1"/>
    <col min="3077" max="3077" width="15.85546875" customWidth="1"/>
    <col min="3078" max="3078" width="14.140625" customWidth="1"/>
    <col min="3079" max="3079" width="11" bestFit="1" customWidth="1"/>
    <col min="3331" max="3331" width="6.7109375" customWidth="1"/>
    <col min="3332" max="3332" width="40.7109375" customWidth="1"/>
    <col min="3333" max="3333" width="15.85546875" customWidth="1"/>
    <col min="3334" max="3334" width="14.140625" customWidth="1"/>
    <col min="3335" max="3335" width="11" bestFit="1" customWidth="1"/>
    <col min="3587" max="3587" width="6.7109375" customWidth="1"/>
    <col min="3588" max="3588" width="40.7109375" customWidth="1"/>
    <col min="3589" max="3589" width="15.85546875" customWidth="1"/>
    <col min="3590" max="3590" width="14.140625" customWidth="1"/>
    <col min="3591" max="3591" width="11" bestFit="1" customWidth="1"/>
    <col min="3843" max="3843" width="6.7109375" customWidth="1"/>
    <col min="3844" max="3844" width="40.7109375" customWidth="1"/>
    <col min="3845" max="3845" width="15.85546875" customWidth="1"/>
    <col min="3846" max="3846" width="14.140625" customWidth="1"/>
    <col min="3847" max="3847" width="11" bestFit="1" customWidth="1"/>
    <col min="4099" max="4099" width="6.7109375" customWidth="1"/>
    <col min="4100" max="4100" width="40.7109375" customWidth="1"/>
    <col min="4101" max="4101" width="15.85546875" customWidth="1"/>
    <col min="4102" max="4102" width="14.140625" customWidth="1"/>
    <col min="4103" max="4103" width="11" bestFit="1" customWidth="1"/>
    <col min="4355" max="4355" width="6.7109375" customWidth="1"/>
    <col min="4356" max="4356" width="40.7109375" customWidth="1"/>
    <col min="4357" max="4357" width="15.85546875" customWidth="1"/>
    <col min="4358" max="4358" width="14.140625" customWidth="1"/>
    <col min="4359" max="4359" width="11" bestFit="1" customWidth="1"/>
    <col min="4611" max="4611" width="6.7109375" customWidth="1"/>
    <col min="4612" max="4612" width="40.7109375" customWidth="1"/>
    <col min="4613" max="4613" width="15.85546875" customWidth="1"/>
    <col min="4614" max="4614" width="14.140625" customWidth="1"/>
    <col min="4615" max="4615" width="11" bestFit="1" customWidth="1"/>
    <col min="4867" max="4867" width="6.7109375" customWidth="1"/>
    <col min="4868" max="4868" width="40.7109375" customWidth="1"/>
    <col min="4869" max="4869" width="15.85546875" customWidth="1"/>
    <col min="4870" max="4870" width="14.140625" customWidth="1"/>
    <col min="4871" max="4871" width="11" bestFit="1" customWidth="1"/>
    <col min="5123" max="5123" width="6.7109375" customWidth="1"/>
    <col min="5124" max="5124" width="40.7109375" customWidth="1"/>
    <col min="5125" max="5125" width="15.85546875" customWidth="1"/>
    <col min="5126" max="5126" width="14.140625" customWidth="1"/>
    <col min="5127" max="5127" width="11" bestFit="1" customWidth="1"/>
    <col min="5379" max="5379" width="6.7109375" customWidth="1"/>
    <col min="5380" max="5380" width="40.7109375" customWidth="1"/>
    <col min="5381" max="5381" width="15.85546875" customWidth="1"/>
    <col min="5382" max="5382" width="14.140625" customWidth="1"/>
    <col min="5383" max="5383" width="11" bestFit="1" customWidth="1"/>
    <col min="5635" max="5635" width="6.7109375" customWidth="1"/>
    <col min="5636" max="5636" width="40.7109375" customWidth="1"/>
    <col min="5637" max="5637" width="15.85546875" customWidth="1"/>
    <col min="5638" max="5638" width="14.140625" customWidth="1"/>
    <col min="5639" max="5639" width="11" bestFit="1" customWidth="1"/>
    <col min="5891" max="5891" width="6.7109375" customWidth="1"/>
    <col min="5892" max="5892" width="40.7109375" customWidth="1"/>
    <col min="5893" max="5893" width="15.85546875" customWidth="1"/>
    <col min="5894" max="5894" width="14.140625" customWidth="1"/>
    <col min="5895" max="5895" width="11" bestFit="1" customWidth="1"/>
    <col min="6147" max="6147" width="6.7109375" customWidth="1"/>
    <col min="6148" max="6148" width="40.7109375" customWidth="1"/>
    <col min="6149" max="6149" width="15.85546875" customWidth="1"/>
    <col min="6150" max="6150" width="14.140625" customWidth="1"/>
    <col min="6151" max="6151" width="11" bestFit="1" customWidth="1"/>
    <col min="6403" max="6403" width="6.7109375" customWidth="1"/>
    <col min="6404" max="6404" width="40.7109375" customWidth="1"/>
    <col min="6405" max="6405" width="15.85546875" customWidth="1"/>
    <col min="6406" max="6406" width="14.140625" customWidth="1"/>
    <col min="6407" max="6407" width="11" bestFit="1" customWidth="1"/>
    <col min="6659" max="6659" width="6.7109375" customWidth="1"/>
    <col min="6660" max="6660" width="40.7109375" customWidth="1"/>
    <col min="6661" max="6661" width="15.85546875" customWidth="1"/>
    <col min="6662" max="6662" width="14.140625" customWidth="1"/>
    <col min="6663" max="6663" width="11" bestFit="1" customWidth="1"/>
    <col min="6915" max="6915" width="6.7109375" customWidth="1"/>
    <col min="6916" max="6916" width="40.7109375" customWidth="1"/>
    <col min="6917" max="6917" width="15.85546875" customWidth="1"/>
    <col min="6918" max="6918" width="14.140625" customWidth="1"/>
    <col min="6919" max="6919" width="11" bestFit="1" customWidth="1"/>
    <col min="7171" max="7171" width="6.7109375" customWidth="1"/>
    <col min="7172" max="7172" width="40.7109375" customWidth="1"/>
    <col min="7173" max="7173" width="15.85546875" customWidth="1"/>
    <col min="7174" max="7174" width="14.140625" customWidth="1"/>
    <col min="7175" max="7175" width="11" bestFit="1" customWidth="1"/>
    <col min="7427" max="7427" width="6.7109375" customWidth="1"/>
    <col min="7428" max="7428" width="40.7109375" customWidth="1"/>
    <col min="7429" max="7429" width="15.85546875" customWidth="1"/>
    <col min="7430" max="7430" width="14.140625" customWidth="1"/>
    <col min="7431" max="7431" width="11" bestFit="1" customWidth="1"/>
    <col min="7683" max="7683" width="6.7109375" customWidth="1"/>
    <col min="7684" max="7684" width="40.7109375" customWidth="1"/>
    <col min="7685" max="7685" width="15.85546875" customWidth="1"/>
    <col min="7686" max="7686" width="14.140625" customWidth="1"/>
    <col min="7687" max="7687" width="11" bestFit="1" customWidth="1"/>
    <col min="7939" max="7939" width="6.7109375" customWidth="1"/>
    <col min="7940" max="7940" width="40.7109375" customWidth="1"/>
    <col min="7941" max="7941" width="15.85546875" customWidth="1"/>
    <col min="7942" max="7942" width="14.140625" customWidth="1"/>
    <col min="7943" max="7943" width="11" bestFit="1" customWidth="1"/>
    <col min="8195" max="8195" width="6.7109375" customWidth="1"/>
    <col min="8196" max="8196" width="40.7109375" customWidth="1"/>
    <col min="8197" max="8197" width="15.85546875" customWidth="1"/>
    <col min="8198" max="8198" width="14.140625" customWidth="1"/>
    <col min="8199" max="8199" width="11" bestFit="1" customWidth="1"/>
    <col min="8451" max="8451" width="6.7109375" customWidth="1"/>
    <col min="8452" max="8452" width="40.7109375" customWidth="1"/>
    <col min="8453" max="8453" width="15.85546875" customWidth="1"/>
    <col min="8454" max="8454" width="14.140625" customWidth="1"/>
    <col min="8455" max="8455" width="11" bestFit="1" customWidth="1"/>
    <col min="8707" max="8707" width="6.7109375" customWidth="1"/>
    <col min="8708" max="8708" width="40.7109375" customWidth="1"/>
    <col min="8709" max="8709" width="15.85546875" customWidth="1"/>
    <col min="8710" max="8710" width="14.140625" customWidth="1"/>
    <col min="8711" max="8711" width="11" bestFit="1" customWidth="1"/>
    <col min="8963" max="8963" width="6.7109375" customWidth="1"/>
    <col min="8964" max="8964" width="40.7109375" customWidth="1"/>
    <col min="8965" max="8965" width="15.85546875" customWidth="1"/>
    <col min="8966" max="8966" width="14.140625" customWidth="1"/>
    <col min="8967" max="8967" width="11" bestFit="1" customWidth="1"/>
    <col min="9219" max="9219" width="6.7109375" customWidth="1"/>
    <col min="9220" max="9220" width="40.7109375" customWidth="1"/>
    <col min="9221" max="9221" width="15.85546875" customWidth="1"/>
    <col min="9222" max="9222" width="14.140625" customWidth="1"/>
    <col min="9223" max="9223" width="11" bestFit="1" customWidth="1"/>
    <col min="9475" max="9475" width="6.7109375" customWidth="1"/>
    <col min="9476" max="9476" width="40.7109375" customWidth="1"/>
    <col min="9477" max="9477" width="15.85546875" customWidth="1"/>
    <col min="9478" max="9478" width="14.140625" customWidth="1"/>
    <col min="9479" max="9479" width="11" bestFit="1" customWidth="1"/>
    <col min="9731" max="9731" width="6.7109375" customWidth="1"/>
    <col min="9732" max="9732" width="40.7109375" customWidth="1"/>
    <col min="9733" max="9733" width="15.85546875" customWidth="1"/>
    <col min="9734" max="9734" width="14.140625" customWidth="1"/>
    <col min="9735" max="9735" width="11" bestFit="1" customWidth="1"/>
    <col min="9987" max="9987" width="6.7109375" customWidth="1"/>
    <col min="9988" max="9988" width="40.7109375" customWidth="1"/>
    <col min="9989" max="9989" width="15.85546875" customWidth="1"/>
    <col min="9990" max="9990" width="14.140625" customWidth="1"/>
    <col min="9991" max="9991" width="11" bestFit="1" customWidth="1"/>
    <col min="10243" max="10243" width="6.7109375" customWidth="1"/>
    <col min="10244" max="10244" width="40.7109375" customWidth="1"/>
    <col min="10245" max="10245" width="15.85546875" customWidth="1"/>
    <col min="10246" max="10246" width="14.140625" customWidth="1"/>
    <col min="10247" max="10247" width="11" bestFit="1" customWidth="1"/>
    <col min="10499" max="10499" width="6.7109375" customWidth="1"/>
    <col min="10500" max="10500" width="40.7109375" customWidth="1"/>
    <col min="10501" max="10501" width="15.85546875" customWidth="1"/>
    <col min="10502" max="10502" width="14.140625" customWidth="1"/>
    <col min="10503" max="10503" width="11" bestFit="1" customWidth="1"/>
    <col min="10755" max="10755" width="6.7109375" customWidth="1"/>
    <col min="10756" max="10756" width="40.7109375" customWidth="1"/>
    <col min="10757" max="10757" width="15.85546875" customWidth="1"/>
    <col min="10758" max="10758" width="14.140625" customWidth="1"/>
    <col min="10759" max="10759" width="11" bestFit="1" customWidth="1"/>
    <col min="11011" max="11011" width="6.7109375" customWidth="1"/>
    <col min="11012" max="11012" width="40.7109375" customWidth="1"/>
    <col min="11013" max="11013" width="15.85546875" customWidth="1"/>
    <col min="11014" max="11014" width="14.140625" customWidth="1"/>
    <col min="11015" max="11015" width="11" bestFit="1" customWidth="1"/>
    <col min="11267" max="11267" width="6.7109375" customWidth="1"/>
    <col min="11268" max="11268" width="40.7109375" customWidth="1"/>
    <col min="11269" max="11269" width="15.85546875" customWidth="1"/>
    <col min="11270" max="11270" width="14.140625" customWidth="1"/>
    <col min="11271" max="11271" width="11" bestFit="1" customWidth="1"/>
    <col min="11523" max="11523" width="6.7109375" customWidth="1"/>
    <col min="11524" max="11524" width="40.7109375" customWidth="1"/>
    <col min="11525" max="11525" width="15.85546875" customWidth="1"/>
    <col min="11526" max="11526" width="14.140625" customWidth="1"/>
    <col min="11527" max="11527" width="11" bestFit="1" customWidth="1"/>
    <col min="11779" max="11779" width="6.7109375" customWidth="1"/>
    <col min="11780" max="11780" width="40.7109375" customWidth="1"/>
    <col min="11781" max="11781" width="15.85546875" customWidth="1"/>
    <col min="11782" max="11782" width="14.140625" customWidth="1"/>
    <col min="11783" max="11783" width="11" bestFit="1" customWidth="1"/>
    <col min="12035" max="12035" width="6.7109375" customWidth="1"/>
    <col min="12036" max="12036" width="40.7109375" customWidth="1"/>
    <col min="12037" max="12037" width="15.85546875" customWidth="1"/>
    <col min="12038" max="12038" width="14.140625" customWidth="1"/>
    <col min="12039" max="12039" width="11" bestFit="1" customWidth="1"/>
    <col min="12291" max="12291" width="6.7109375" customWidth="1"/>
    <col min="12292" max="12292" width="40.7109375" customWidth="1"/>
    <col min="12293" max="12293" width="15.85546875" customWidth="1"/>
    <col min="12294" max="12294" width="14.140625" customWidth="1"/>
    <col min="12295" max="12295" width="11" bestFit="1" customWidth="1"/>
    <col min="12547" max="12547" width="6.7109375" customWidth="1"/>
    <col min="12548" max="12548" width="40.7109375" customWidth="1"/>
    <col min="12549" max="12549" width="15.85546875" customWidth="1"/>
    <col min="12550" max="12550" width="14.140625" customWidth="1"/>
    <col min="12551" max="12551" width="11" bestFit="1" customWidth="1"/>
    <col min="12803" max="12803" width="6.7109375" customWidth="1"/>
    <col min="12804" max="12804" width="40.7109375" customWidth="1"/>
    <col min="12805" max="12805" width="15.85546875" customWidth="1"/>
    <col min="12806" max="12806" width="14.140625" customWidth="1"/>
    <col min="12807" max="12807" width="11" bestFit="1" customWidth="1"/>
    <col min="13059" max="13059" width="6.7109375" customWidth="1"/>
    <col min="13060" max="13060" width="40.7109375" customWidth="1"/>
    <col min="13061" max="13061" width="15.85546875" customWidth="1"/>
    <col min="13062" max="13062" width="14.140625" customWidth="1"/>
    <col min="13063" max="13063" width="11" bestFit="1" customWidth="1"/>
    <col min="13315" max="13315" width="6.7109375" customWidth="1"/>
    <col min="13316" max="13316" width="40.7109375" customWidth="1"/>
    <col min="13317" max="13317" width="15.85546875" customWidth="1"/>
    <col min="13318" max="13318" width="14.140625" customWidth="1"/>
    <col min="13319" max="13319" width="11" bestFit="1" customWidth="1"/>
    <col min="13571" max="13571" width="6.7109375" customWidth="1"/>
    <col min="13572" max="13572" width="40.7109375" customWidth="1"/>
    <col min="13573" max="13573" width="15.85546875" customWidth="1"/>
    <col min="13574" max="13574" width="14.140625" customWidth="1"/>
    <col min="13575" max="13575" width="11" bestFit="1" customWidth="1"/>
    <col min="13827" max="13827" width="6.7109375" customWidth="1"/>
    <col min="13828" max="13828" width="40.7109375" customWidth="1"/>
    <col min="13829" max="13829" width="15.85546875" customWidth="1"/>
    <col min="13830" max="13830" width="14.140625" customWidth="1"/>
    <col min="13831" max="13831" width="11" bestFit="1" customWidth="1"/>
    <col min="14083" max="14083" width="6.7109375" customWidth="1"/>
    <col min="14084" max="14084" width="40.7109375" customWidth="1"/>
    <col min="14085" max="14085" width="15.85546875" customWidth="1"/>
    <col min="14086" max="14086" width="14.140625" customWidth="1"/>
    <col min="14087" max="14087" width="11" bestFit="1" customWidth="1"/>
    <col min="14339" max="14339" width="6.7109375" customWidth="1"/>
    <col min="14340" max="14340" width="40.7109375" customWidth="1"/>
    <col min="14341" max="14341" width="15.85546875" customWidth="1"/>
    <col min="14342" max="14342" width="14.140625" customWidth="1"/>
    <col min="14343" max="14343" width="11" bestFit="1" customWidth="1"/>
    <col min="14595" max="14595" width="6.7109375" customWidth="1"/>
    <col min="14596" max="14596" width="40.7109375" customWidth="1"/>
    <col min="14597" max="14597" width="15.85546875" customWidth="1"/>
    <col min="14598" max="14598" width="14.140625" customWidth="1"/>
    <col min="14599" max="14599" width="11" bestFit="1" customWidth="1"/>
    <col min="14851" max="14851" width="6.7109375" customWidth="1"/>
    <col min="14852" max="14852" width="40.7109375" customWidth="1"/>
    <col min="14853" max="14853" width="15.85546875" customWidth="1"/>
    <col min="14854" max="14854" width="14.140625" customWidth="1"/>
    <col min="14855" max="14855" width="11" bestFit="1" customWidth="1"/>
    <col min="15107" max="15107" width="6.7109375" customWidth="1"/>
    <col min="15108" max="15108" width="40.7109375" customWidth="1"/>
    <col min="15109" max="15109" width="15.85546875" customWidth="1"/>
    <col min="15110" max="15110" width="14.140625" customWidth="1"/>
    <col min="15111" max="15111" width="11" bestFit="1" customWidth="1"/>
    <col min="15363" max="15363" width="6.7109375" customWidth="1"/>
    <col min="15364" max="15364" width="40.7109375" customWidth="1"/>
    <col min="15365" max="15365" width="15.85546875" customWidth="1"/>
    <col min="15366" max="15366" width="14.140625" customWidth="1"/>
    <col min="15367" max="15367" width="11" bestFit="1" customWidth="1"/>
    <col min="15619" max="15619" width="6.7109375" customWidth="1"/>
    <col min="15620" max="15620" width="40.7109375" customWidth="1"/>
    <col min="15621" max="15621" width="15.85546875" customWidth="1"/>
    <col min="15622" max="15622" width="14.140625" customWidth="1"/>
    <col min="15623" max="15623" width="11" bestFit="1" customWidth="1"/>
    <col min="15875" max="15875" width="6.7109375" customWidth="1"/>
    <col min="15876" max="15876" width="40.7109375" customWidth="1"/>
    <col min="15877" max="15877" width="15.85546875" customWidth="1"/>
    <col min="15878" max="15878" width="14.140625" customWidth="1"/>
    <col min="15879" max="15879" width="11" bestFit="1" customWidth="1"/>
    <col min="16131" max="16131" width="6.7109375" customWidth="1"/>
    <col min="16132" max="16132" width="40.7109375" customWidth="1"/>
    <col min="16133" max="16133" width="15.85546875" customWidth="1"/>
    <col min="16134" max="16134" width="14.140625" customWidth="1"/>
    <col min="16135" max="16135" width="11" bestFit="1" customWidth="1"/>
  </cols>
  <sheetData>
    <row r="4" spans="2:11" ht="17.25" thickBot="1" x14ac:dyDescent="0.35">
      <c r="B4" s="128"/>
      <c r="C4" s="128"/>
      <c r="D4" s="129"/>
      <c r="E4" s="130"/>
      <c r="F4" s="130"/>
    </row>
    <row r="5" spans="2:11" ht="21" thickBot="1" x14ac:dyDescent="0.35">
      <c r="B5" s="128"/>
      <c r="C5" s="131" t="s">
        <v>10</v>
      </c>
      <c r="D5" s="132" t="s">
        <v>82</v>
      </c>
      <c r="E5" s="133"/>
      <c r="F5" s="134"/>
    </row>
    <row r="6" spans="2:11" ht="18.75" x14ac:dyDescent="0.3">
      <c r="B6" s="128"/>
      <c r="C6" s="135"/>
      <c r="D6" s="136"/>
      <c r="E6" s="137"/>
      <c r="F6" s="137"/>
    </row>
    <row r="7" spans="2:11" ht="19.5" x14ac:dyDescent="0.35">
      <c r="B7" s="128"/>
      <c r="C7" s="2" t="s">
        <v>51</v>
      </c>
      <c r="D7" s="136"/>
      <c r="E7" s="137"/>
      <c r="F7" s="137"/>
      <c r="K7" s="2"/>
    </row>
    <row r="8" spans="2:11" ht="19.5" x14ac:dyDescent="0.35">
      <c r="B8" s="128"/>
      <c r="C8" s="2" t="s">
        <v>33</v>
      </c>
      <c r="D8" s="136"/>
      <c r="E8" s="137"/>
      <c r="F8" s="137"/>
      <c r="K8" s="2"/>
    </row>
    <row r="9" spans="2:11" ht="19.5" x14ac:dyDescent="0.35">
      <c r="B9" s="128"/>
      <c r="C9" s="2" t="s">
        <v>126</v>
      </c>
      <c r="D9" s="136"/>
      <c r="E9" s="137"/>
      <c r="F9" s="137"/>
    </row>
    <row r="10" spans="2:11" ht="17.25" x14ac:dyDescent="0.35">
      <c r="B10" s="128"/>
      <c r="C10" s="2" t="s">
        <v>141</v>
      </c>
      <c r="D10" s="138"/>
      <c r="E10" s="137"/>
      <c r="F10" s="137"/>
    </row>
    <row r="11" spans="2:11" ht="17.25" thickBot="1" x14ac:dyDescent="0.35">
      <c r="B11" s="128"/>
      <c r="C11" s="135"/>
      <c r="D11" s="138"/>
      <c r="E11" s="137"/>
      <c r="F11" s="137"/>
    </row>
    <row r="12" spans="2:11" ht="17.25" thickBot="1" x14ac:dyDescent="0.35">
      <c r="B12" s="128"/>
      <c r="C12" s="139" t="s">
        <v>83</v>
      </c>
      <c r="D12" s="140" t="s">
        <v>84</v>
      </c>
      <c r="E12" s="141" t="s">
        <v>116</v>
      </c>
      <c r="F12" s="141" t="s">
        <v>85</v>
      </c>
    </row>
    <row r="13" spans="2:11" ht="16.5" x14ac:dyDescent="0.3">
      <c r="B13" s="128"/>
      <c r="C13" s="142"/>
      <c r="D13" s="143"/>
      <c r="E13" s="144"/>
      <c r="F13" s="145"/>
    </row>
    <row r="14" spans="2:11" ht="16.5" x14ac:dyDescent="0.3">
      <c r="B14" s="128"/>
      <c r="C14" s="146">
        <v>1</v>
      </c>
      <c r="D14" s="147" t="s">
        <v>122</v>
      </c>
      <c r="E14" s="148">
        <v>510.2</v>
      </c>
      <c r="F14" s="149">
        <f>'Trecho I'!J51</f>
        <v>62501.4</v>
      </c>
    </row>
    <row r="15" spans="2:11" ht="16.5" x14ac:dyDescent="0.3">
      <c r="B15" s="128"/>
      <c r="C15" s="146"/>
      <c r="D15" s="147"/>
      <c r="E15" s="148"/>
      <c r="F15" s="149"/>
    </row>
    <row r="16" spans="2:11" ht="16.5" x14ac:dyDescent="0.3">
      <c r="B16" s="128"/>
      <c r="C16" s="146">
        <v>2</v>
      </c>
      <c r="D16" s="147" t="s">
        <v>138</v>
      </c>
      <c r="E16" s="148">
        <v>181.5</v>
      </c>
      <c r="F16" s="149">
        <f>'Trecho II'!J51</f>
        <v>25095.99</v>
      </c>
      <c r="G16" s="150"/>
    </row>
    <row r="17" spans="2:7" ht="16.5" x14ac:dyDescent="0.3">
      <c r="B17" s="128"/>
      <c r="C17" s="146"/>
      <c r="D17" s="151" t="s">
        <v>10</v>
      </c>
      <c r="E17" s="148"/>
      <c r="F17" s="149"/>
      <c r="G17" s="150"/>
    </row>
    <row r="18" spans="2:7" ht="16.5" x14ac:dyDescent="0.3">
      <c r="B18" s="128"/>
      <c r="C18" s="146">
        <v>3</v>
      </c>
      <c r="D18" s="147" t="s">
        <v>139</v>
      </c>
      <c r="E18" s="148"/>
      <c r="F18" s="149">
        <f>Global!J14</f>
        <v>1351.71</v>
      </c>
      <c r="G18" s="150"/>
    </row>
    <row r="19" spans="2:7" ht="16.5" x14ac:dyDescent="0.3">
      <c r="B19" s="128"/>
      <c r="C19" s="146"/>
      <c r="D19" s="147"/>
      <c r="E19" s="148"/>
      <c r="F19" s="149"/>
    </row>
    <row r="20" spans="2:7" ht="16.5" x14ac:dyDescent="0.3">
      <c r="B20" s="128"/>
      <c r="C20" s="146"/>
      <c r="D20" s="152"/>
      <c r="E20" s="148"/>
      <c r="F20" s="149"/>
    </row>
    <row r="21" spans="2:7" ht="17.25" thickBot="1" x14ac:dyDescent="0.35">
      <c r="B21" s="128"/>
      <c r="C21" s="146"/>
      <c r="D21" s="153" t="s">
        <v>10</v>
      </c>
      <c r="E21" s="148"/>
      <c r="F21" s="149" t="s">
        <v>10</v>
      </c>
    </row>
    <row r="22" spans="2:7" ht="17.25" thickBot="1" x14ac:dyDescent="0.35">
      <c r="B22" s="128"/>
      <c r="C22" s="154"/>
      <c r="D22" s="155" t="s">
        <v>86</v>
      </c>
      <c r="E22" s="156">
        <f>SUM(E13:E20)</f>
        <v>691.7</v>
      </c>
      <c r="F22" s="157">
        <f>SUM(F14:F19)-0.01</f>
        <v>88949.09</v>
      </c>
    </row>
    <row r="23" spans="2:7" ht="17.25" thickBot="1" x14ac:dyDescent="0.35">
      <c r="B23" s="128"/>
      <c r="C23" s="135"/>
      <c r="D23" s="158" t="s">
        <v>87</v>
      </c>
      <c r="E23" s="159">
        <f>SUM(F22/E22)</f>
        <v>128.59</v>
      </c>
      <c r="F23" s="137"/>
    </row>
    <row r="24" spans="2:7" ht="16.5" x14ac:dyDescent="0.3">
      <c r="B24" s="128"/>
      <c r="C24" s="135"/>
      <c r="D24" s="158"/>
      <c r="E24" s="160"/>
      <c r="F24" s="137"/>
    </row>
    <row r="25" spans="2:7" ht="16.5" x14ac:dyDescent="0.3">
      <c r="B25" s="128"/>
      <c r="C25" s="135"/>
      <c r="D25" s="158"/>
      <c r="E25" s="160"/>
      <c r="F25" s="137"/>
    </row>
    <row r="26" spans="2:7" ht="16.5" x14ac:dyDescent="0.3">
      <c r="B26" s="128"/>
      <c r="C26" s="135" t="s">
        <v>157</v>
      </c>
      <c r="D26" s="138"/>
      <c r="E26" s="161"/>
      <c r="F26" s="137"/>
    </row>
    <row r="27" spans="2:7" ht="16.5" x14ac:dyDescent="0.3">
      <c r="B27" s="128"/>
      <c r="C27" s="135"/>
      <c r="D27" s="138"/>
      <c r="E27" s="137"/>
      <c r="F27" s="137"/>
    </row>
    <row r="28" spans="2:7" ht="16.5" x14ac:dyDescent="0.3">
      <c r="B28" s="128"/>
      <c r="C28" s="135"/>
      <c r="D28" s="138"/>
      <c r="E28" s="224" t="s">
        <v>88</v>
      </c>
      <c r="F28" s="224"/>
    </row>
    <row r="29" spans="2:7" ht="16.5" x14ac:dyDescent="0.3">
      <c r="B29" s="128"/>
      <c r="C29" s="162"/>
      <c r="D29" s="163"/>
      <c r="E29" s="225" t="s">
        <v>55</v>
      </c>
      <c r="F29" s="225"/>
    </row>
    <row r="30" spans="2:7" ht="16.5" x14ac:dyDescent="0.3">
      <c r="B30" s="128"/>
      <c r="C30" s="162"/>
      <c r="D30" s="163"/>
      <c r="E30" s="224" t="s">
        <v>89</v>
      </c>
      <c r="F30" s="224"/>
    </row>
    <row r="31" spans="2:7" ht="16.5" x14ac:dyDescent="0.3">
      <c r="B31" s="128"/>
      <c r="C31" s="162"/>
      <c r="D31" s="163"/>
      <c r="E31" s="224" t="s">
        <v>90</v>
      </c>
      <c r="F31" s="224"/>
    </row>
  </sheetData>
  <mergeCells count="4">
    <mergeCell ref="E28:F28"/>
    <mergeCell ref="E29:F29"/>
    <mergeCell ref="E30:F30"/>
    <mergeCell ref="E31:F31"/>
  </mergeCells>
  <printOptions horizontalCentered="1" verticalCentered="1"/>
  <pageMargins left="0.78740157480314965" right="0.78740157480314965" top="0.59055118110236227" bottom="0.39370078740157483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67"/>
  <sheetViews>
    <sheetView topLeftCell="A7" workbookViewId="0">
      <selection activeCell="D68" sqref="D68"/>
    </sheetView>
  </sheetViews>
  <sheetFormatPr defaultRowHeight="12.75" x14ac:dyDescent="0.2"/>
  <cols>
    <col min="2" max="2" width="7" customWidth="1"/>
    <col min="3" max="3" width="15.7109375" customWidth="1"/>
    <col min="4" max="4" width="10.7109375" style="1" customWidth="1"/>
    <col min="5" max="5" width="70.7109375" customWidth="1"/>
    <col min="6" max="6" width="10.7109375" style="60" customWidth="1"/>
    <col min="7" max="7" width="6.7109375" style="68" customWidth="1"/>
    <col min="8" max="8" width="14.7109375" customWidth="1"/>
    <col min="9" max="9" width="11.7109375" style="69" customWidth="1"/>
    <col min="10" max="10" width="13.42578125" style="60" bestFit="1" customWidth="1"/>
    <col min="11" max="11" width="9.7109375" style="1" customWidth="1"/>
    <col min="12" max="13" width="10.140625" bestFit="1" customWidth="1"/>
  </cols>
  <sheetData>
    <row r="3" spans="2:10" ht="46.5" x14ac:dyDescent="0.7">
      <c r="B3" s="226" t="s">
        <v>125</v>
      </c>
      <c r="C3" s="226"/>
      <c r="D3" s="226"/>
      <c r="E3" s="226"/>
      <c r="F3" s="226"/>
      <c r="G3" s="226"/>
      <c r="H3" s="226"/>
      <c r="I3" s="226"/>
      <c r="J3" s="226"/>
    </row>
    <row r="5" spans="2:10" ht="16.5" x14ac:dyDescent="0.35">
      <c r="B5" s="2" t="s">
        <v>51</v>
      </c>
      <c r="C5" s="2"/>
      <c r="D5" s="3"/>
      <c r="E5" s="4"/>
      <c r="F5" s="5"/>
      <c r="G5" s="6"/>
      <c r="H5" s="4"/>
      <c r="I5" s="95"/>
      <c r="J5" s="7"/>
    </row>
    <row r="6" spans="2:10" ht="16.5" x14ac:dyDescent="0.35">
      <c r="B6" s="2" t="s">
        <v>33</v>
      </c>
      <c r="C6" s="2"/>
      <c r="D6" s="3"/>
      <c r="E6" s="4"/>
      <c r="F6" s="5"/>
      <c r="G6" s="6"/>
      <c r="H6" s="4"/>
      <c r="I6" s="8"/>
      <c r="J6" s="9"/>
    </row>
    <row r="7" spans="2:10" ht="16.5" x14ac:dyDescent="0.35">
      <c r="B7" s="2" t="s">
        <v>126</v>
      </c>
      <c r="C7" s="2"/>
      <c r="D7" s="3"/>
      <c r="E7" s="4"/>
      <c r="F7" s="5"/>
      <c r="G7" s="6"/>
      <c r="H7" s="4"/>
      <c r="I7" s="8"/>
      <c r="J7" s="9"/>
    </row>
    <row r="8" spans="2:10" ht="16.5" x14ac:dyDescent="0.35">
      <c r="B8" s="2" t="s">
        <v>141</v>
      </c>
      <c r="C8" s="2"/>
      <c r="D8" s="3"/>
      <c r="E8" s="4"/>
      <c r="F8" s="5"/>
      <c r="G8" s="6"/>
      <c r="H8" s="4"/>
      <c r="I8" s="95" t="s">
        <v>124</v>
      </c>
      <c r="J8" s="9"/>
    </row>
    <row r="9" spans="2:10" ht="17.25" thickBot="1" x14ac:dyDescent="0.4">
      <c r="B9" s="4"/>
      <c r="C9" s="4"/>
      <c r="D9" s="10"/>
      <c r="E9" s="4"/>
      <c r="F9" s="5"/>
      <c r="G9" s="6"/>
      <c r="H9" s="4"/>
      <c r="I9" s="95"/>
      <c r="J9" s="9"/>
    </row>
    <row r="10" spans="2:10" ht="16.5" x14ac:dyDescent="0.35">
      <c r="B10" s="11" t="s">
        <v>0</v>
      </c>
      <c r="C10" s="12" t="s">
        <v>1</v>
      </c>
      <c r="D10" s="13" t="s">
        <v>2</v>
      </c>
      <c r="E10" s="14" t="s">
        <v>3</v>
      </c>
      <c r="F10" s="15" t="s">
        <v>4</v>
      </c>
      <c r="G10" s="16" t="s">
        <v>5</v>
      </c>
      <c r="H10" s="17" t="s">
        <v>6</v>
      </c>
      <c r="I10" s="18" t="s">
        <v>7</v>
      </c>
      <c r="J10" s="19" t="s">
        <v>8</v>
      </c>
    </row>
    <row r="11" spans="2:10" ht="17.25" thickBot="1" x14ac:dyDescent="0.4">
      <c r="B11" s="20"/>
      <c r="C11" s="21" t="s">
        <v>9</v>
      </c>
      <c r="D11" s="22" t="s">
        <v>9</v>
      </c>
      <c r="E11" s="23"/>
      <c r="F11" s="24" t="s">
        <v>10</v>
      </c>
      <c r="G11" s="25" t="s">
        <v>10</v>
      </c>
      <c r="H11" s="26" t="s">
        <v>11</v>
      </c>
      <c r="I11" s="27" t="s">
        <v>11</v>
      </c>
      <c r="J11" s="28" t="s">
        <v>12</v>
      </c>
    </row>
    <row r="12" spans="2:10" ht="17.25" thickBot="1" x14ac:dyDescent="0.4">
      <c r="B12" s="29" t="s">
        <v>102</v>
      </c>
      <c r="C12" s="30"/>
      <c r="D12" s="31"/>
      <c r="E12" s="32" t="s">
        <v>13</v>
      </c>
      <c r="F12" s="33" t="s">
        <v>10</v>
      </c>
      <c r="G12" s="34" t="s">
        <v>10</v>
      </c>
      <c r="H12" s="35" t="s">
        <v>10</v>
      </c>
      <c r="I12" s="33" t="s">
        <v>10</v>
      </c>
      <c r="J12" s="36"/>
    </row>
    <row r="13" spans="2:10" ht="15" x14ac:dyDescent="0.3">
      <c r="B13" s="99" t="s">
        <v>14</v>
      </c>
      <c r="C13" s="37" t="s">
        <v>15</v>
      </c>
      <c r="D13" s="100">
        <v>363.36</v>
      </c>
      <c r="E13" s="97" t="s">
        <v>16</v>
      </c>
      <c r="F13" s="95">
        <v>3</v>
      </c>
      <c r="G13" s="96" t="s">
        <v>17</v>
      </c>
      <c r="H13" s="102">
        <f>D13*1.24</f>
        <v>450.57</v>
      </c>
      <c r="I13" s="95">
        <f>SUM(F13*H13)</f>
        <v>1351.71</v>
      </c>
      <c r="J13" s="38" t="s">
        <v>10</v>
      </c>
    </row>
    <row r="14" spans="2:10" ht="17.25" thickBot="1" x14ac:dyDescent="0.4">
      <c r="B14" s="39"/>
      <c r="C14" s="40"/>
      <c r="D14" s="58"/>
      <c r="E14" s="41" t="s">
        <v>18</v>
      </c>
      <c r="F14" s="42"/>
      <c r="G14" s="43"/>
      <c r="H14" s="105"/>
      <c r="I14" s="42"/>
      <c r="J14" s="44">
        <f>SUM(I13:I13)</f>
        <v>1351.71</v>
      </c>
    </row>
    <row r="15" spans="2:10" ht="17.25" thickBot="1" x14ac:dyDescent="0.4">
      <c r="B15" s="29" t="s">
        <v>104</v>
      </c>
      <c r="C15" s="30"/>
      <c r="D15" s="63"/>
      <c r="E15" s="32" t="s">
        <v>37</v>
      </c>
      <c r="F15" s="45"/>
      <c r="G15" s="34"/>
      <c r="H15" s="106"/>
      <c r="I15" s="33"/>
      <c r="J15" s="46"/>
    </row>
    <row r="16" spans="2:10" ht="15" x14ac:dyDescent="0.3">
      <c r="B16" s="50" t="s">
        <v>20</v>
      </c>
      <c r="C16" s="51" t="s">
        <v>22</v>
      </c>
      <c r="D16" s="52">
        <v>7.24</v>
      </c>
      <c r="E16" s="53" t="s">
        <v>21</v>
      </c>
      <c r="F16" s="95">
        <f>'Trecho I'!F16+'Trecho II'!F16</f>
        <v>691.7</v>
      </c>
      <c r="G16" s="96" t="s">
        <v>17</v>
      </c>
      <c r="H16" s="95">
        <f>D16*1.24</f>
        <v>8.98</v>
      </c>
      <c r="I16" s="95">
        <f>SUM(F16*H16)</f>
        <v>6211.47</v>
      </c>
      <c r="J16" s="49"/>
    </row>
    <row r="17" spans="1:13" ht="17.25" thickBot="1" x14ac:dyDescent="0.4">
      <c r="B17" s="39"/>
      <c r="C17" s="40"/>
      <c r="D17" s="58"/>
      <c r="E17" s="41" t="s">
        <v>18</v>
      </c>
      <c r="F17" s="42"/>
      <c r="G17" s="43"/>
      <c r="H17" s="105"/>
      <c r="I17" s="42"/>
      <c r="J17" s="44">
        <f>SUM(I16:I16)</f>
        <v>6211.47</v>
      </c>
    </row>
    <row r="18" spans="1:13" ht="17.25" thickBot="1" x14ac:dyDescent="0.4">
      <c r="B18" s="29" t="s">
        <v>106</v>
      </c>
      <c r="C18" s="30"/>
      <c r="D18" s="63"/>
      <c r="E18" s="32" t="s">
        <v>38</v>
      </c>
      <c r="F18" s="45"/>
      <c r="G18" s="34"/>
      <c r="H18" s="106"/>
      <c r="I18" s="33"/>
      <c r="J18" s="46"/>
    </row>
    <row r="19" spans="1:13" ht="15" x14ac:dyDescent="0.3">
      <c r="B19" s="55" t="s">
        <v>27</v>
      </c>
      <c r="C19" s="223" t="s">
        <v>159</v>
      </c>
      <c r="D19" s="100">
        <v>18.329999999999998</v>
      </c>
      <c r="E19" s="97" t="s">
        <v>161</v>
      </c>
      <c r="F19" s="95">
        <f>'Trecho I'!F19+'Trecho II'!F19</f>
        <v>291.7</v>
      </c>
      <c r="G19" s="96" t="s">
        <v>17</v>
      </c>
      <c r="H19" s="95">
        <f>D19*1.24</f>
        <v>22.73</v>
      </c>
      <c r="I19" s="95">
        <f>SUM(F19*H19)</f>
        <v>6630.34</v>
      </c>
      <c r="J19" s="49"/>
    </row>
    <row r="20" spans="1:13" ht="15" x14ac:dyDescent="0.3">
      <c r="B20" s="55" t="s">
        <v>39</v>
      </c>
      <c r="C20" s="51" t="s">
        <v>23</v>
      </c>
      <c r="D20" s="52">
        <v>18.079999999999998</v>
      </c>
      <c r="E20" s="97" t="s">
        <v>160</v>
      </c>
      <c r="F20" s="95">
        <f>'Trecho I'!F20+'Trecho II'!F20</f>
        <v>11.68</v>
      </c>
      <c r="G20" s="96" t="s">
        <v>25</v>
      </c>
      <c r="H20" s="95">
        <f>D20*1.24</f>
        <v>22.42</v>
      </c>
      <c r="I20" s="95">
        <f>SUM(F20*H20)</f>
        <v>261.87</v>
      </c>
      <c r="J20" s="49"/>
    </row>
    <row r="21" spans="1:13" ht="15" x14ac:dyDescent="0.3">
      <c r="B21" s="55" t="s">
        <v>158</v>
      </c>
      <c r="C21" s="223" t="s">
        <v>75</v>
      </c>
      <c r="D21" s="100">
        <v>15.99</v>
      </c>
      <c r="E21" s="97" t="s">
        <v>77</v>
      </c>
      <c r="F21" s="95">
        <f>'Trecho I'!F21+'Trecho II'!F21</f>
        <v>423.7</v>
      </c>
      <c r="G21" s="96" t="s">
        <v>17</v>
      </c>
      <c r="H21" s="95">
        <f>D21*1.24</f>
        <v>19.829999999999998</v>
      </c>
      <c r="I21" s="95">
        <f>SUM(F21*H21)</f>
        <v>8401.9699999999993</v>
      </c>
      <c r="J21" s="49"/>
    </row>
    <row r="22" spans="1:13" ht="17.25" thickBot="1" x14ac:dyDescent="0.4">
      <c r="B22" s="39"/>
      <c r="C22" s="40"/>
      <c r="D22" s="58"/>
      <c r="E22" s="41" t="s">
        <v>18</v>
      </c>
      <c r="F22" s="42"/>
      <c r="G22" s="43"/>
      <c r="H22" s="105"/>
      <c r="I22" s="42"/>
      <c r="J22" s="44">
        <f>SUM(I19:I21)</f>
        <v>15294.18</v>
      </c>
    </row>
    <row r="23" spans="1:13" ht="17.25" thickBot="1" x14ac:dyDescent="0.4">
      <c r="B23" s="29" t="s">
        <v>107</v>
      </c>
      <c r="C23" s="30"/>
      <c r="D23" s="63"/>
      <c r="E23" s="32" t="s">
        <v>19</v>
      </c>
      <c r="F23" s="45"/>
      <c r="G23" s="34"/>
      <c r="H23" s="106"/>
      <c r="I23" s="33"/>
      <c r="J23" s="46"/>
    </row>
    <row r="24" spans="1:13" ht="16.5" x14ac:dyDescent="0.35">
      <c r="B24" s="92" t="s">
        <v>34</v>
      </c>
      <c r="C24" s="91"/>
      <c r="D24" s="103"/>
      <c r="E24" s="54" t="s">
        <v>71</v>
      </c>
      <c r="F24" s="95"/>
      <c r="G24" s="96"/>
      <c r="H24" s="107" t="s">
        <v>10</v>
      </c>
      <c r="I24" s="95" t="s">
        <v>10</v>
      </c>
      <c r="J24" s="49"/>
    </row>
    <row r="25" spans="1:13" ht="15" x14ac:dyDescent="0.3">
      <c r="B25" s="99" t="s">
        <v>40</v>
      </c>
      <c r="C25" s="37" t="s">
        <v>72</v>
      </c>
      <c r="D25" s="100">
        <v>1.44</v>
      </c>
      <c r="E25" s="97" t="s">
        <v>56</v>
      </c>
      <c r="F25" s="95">
        <f>'Trecho I'!F25+'Trecho II'!F25</f>
        <v>691.7</v>
      </c>
      <c r="G25" s="96" t="s">
        <v>17</v>
      </c>
      <c r="H25" s="95">
        <f>D25*1.24</f>
        <v>1.79</v>
      </c>
      <c r="I25" s="95">
        <f>SUM(F25*H25)</f>
        <v>1238.1400000000001</v>
      </c>
      <c r="J25" s="49"/>
    </row>
    <row r="26" spans="1:13" ht="16.5" x14ac:dyDescent="0.35">
      <c r="B26" s="93" t="s">
        <v>36</v>
      </c>
      <c r="C26" s="91"/>
      <c r="D26" s="103"/>
      <c r="E26" s="54" t="s">
        <v>24</v>
      </c>
      <c r="F26" s="95"/>
      <c r="G26" s="96"/>
      <c r="H26" s="95"/>
      <c r="I26" s="95" t="s">
        <v>10</v>
      </c>
      <c r="J26" s="49"/>
    </row>
    <row r="27" spans="1:13" ht="15" x14ac:dyDescent="0.3">
      <c r="B27" s="99" t="s">
        <v>41</v>
      </c>
      <c r="C27" s="37" t="s">
        <v>73</v>
      </c>
      <c r="D27" s="100">
        <v>94.32</v>
      </c>
      <c r="E27" s="97" t="s">
        <v>74</v>
      </c>
      <c r="F27" s="95">
        <f>'Trecho I'!F27+'Trecho II'!F27</f>
        <v>20.76</v>
      </c>
      <c r="G27" s="96" t="s">
        <v>25</v>
      </c>
      <c r="H27" s="95">
        <f>D27*1.24</f>
        <v>116.96</v>
      </c>
      <c r="I27" s="95">
        <f>SUM(F27*H27)</f>
        <v>2428.09</v>
      </c>
      <c r="J27" s="49"/>
    </row>
    <row r="28" spans="1:13" ht="16.5" x14ac:dyDescent="0.35">
      <c r="A28" s="47"/>
      <c r="B28" s="56" t="s">
        <v>42</v>
      </c>
      <c r="C28" s="57"/>
      <c r="D28" s="104"/>
      <c r="E28" s="48" t="s">
        <v>47</v>
      </c>
      <c r="F28" s="95"/>
      <c r="G28" s="96"/>
      <c r="H28" s="95"/>
      <c r="I28" s="95"/>
      <c r="J28" s="49"/>
    </row>
    <row r="29" spans="1:13" ht="15" x14ac:dyDescent="0.3">
      <c r="A29" s="47"/>
      <c r="B29" s="99" t="s">
        <v>43</v>
      </c>
      <c r="C29" s="37" t="s">
        <v>68</v>
      </c>
      <c r="D29" s="100">
        <v>18.02</v>
      </c>
      <c r="E29" s="116" t="s">
        <v>65</v>
      </c>
      <c r="F29" s="95">
        <f>'Trecho I'!F29+'Trecho II'!F29</f>
        <v>581.23</v>
      </c>
      <c r="G29" s="118" t="s">
        <v>17</v>
      </c>
      <c r="H29" s="95">
        <f>D29*1.24</f>
        <v>22.34</v>
      </c>
      <c r="I29" s="95">
        <f>SUM(F29*H29)</f>
        <v>12984.68</v>
      </c>
      <c r="J29" s="89"/>
    </row>
    <row r="30" spans="1:13" ht="15" x14ac:dyDescent="0.3">
      <c r="A30" s="47"/>
      <c r="B30" s="99" t="s">
        <v>48</v>
      </c>
      <c r="C30" s="37" t="s">
        <v>149</v>
      </c>
      <c r="D30" s="100">
        <v>32.31</v>
      </c>
      <c r="E30" s="116" t="s">
        <v>70</v>
      </c>
      <c r="F30" s="95">
        <f>'Trecho I'!F30+'Trecho II'!F30</f>
        <v>85.1</v>
      </c>
      <c r="G30" s="118" t="s">
        <v>17</v>
      </c>
      <c r="H30" s="95">
        <f>D30*1.24</f>
        <v>40.06</v>
      </c>
      <c r="I30" s="95">
        <f>SUM(F30*H30)</f>
        <v>3409.11</v>
      </c>
      <c r="J30" s="89"/>
    </row>
    <row r="31" spans="1:13" ht="15" x14ac:dyDescent="0.3">
      <c r="A31" s="47"/>
      <c r="B31" s="99" t="s">
        <v>52</v>
      </c>
      <c r="C31" s="37" t="s">
        <v>66</v>
      </c>
      <c r="D31" s="100">
        <v>4.3099999999999996</v>
      </c>
      <c r="E31" s="116" t="s">
        <v>144</v>
      </c>
      <c r="F31" s="95">
        <f>'Trecho I'!F31+'Trecho II'!F31</f>
        <v>57.9</v>
      </c>
      <c r="G31" s="118" t="s">
        <v>67</v>
      </c>
      <c r="H31" s="95">
        <f>D31*1.24</f>
        <v>5.34</v>
      </c>
      <c r="I31" s="95">
        <f>SUM(F31*H31)</f>
        <v>309.19</v>
      </c>
      <c r="J31" s="89"/>
    </row>
    <row r="32" spans="1:13" s="1" customFormat="1" ht="15" x14ac:dyDescent="0.3">
      <c r="A32" s="47"/>
      <c r="B32" s="99" t="s">
        <v>64</v>
      </c>
      <c r="C32" s="37" t="s">
        <v>128</v>
      </c>
      <c r="D32" s="100">
        <v>64.69</v>
      </c>
      <c r="E32" s="116" t="s">
        <v>129</v>
      </c>
      <c r="F32" s="95">
        <f>'Trecho I'!F32+'Trecho II'!F32</f>
        <v>20.149999999999999</v>
      </c>
      <c r="G32" s="118" t="s">
        <v>17</v>
      </c>
      <c r="H32" s="95">
        <f>D32*1.24</f>
        <v>80.22</v>
      </c>
      <c r="I32" s="95">
        <f>SUM(F32*H32)</f>
        <v>1616.43</v>
      </c>
      <c r="J32" s="89"/>
      <c r="L32"/>
      <c r="M32"/>
    </row>
    <row r="33" spans="1:13" ht="15" x14ac:dyDescent="0.3">
      <c r="A33" s="47"/>
      <c r="B33" s="99" t="s">
        <v>64</v>
      </c>
      <c r="C33" s="37" t="s">
        <v>49</v>
      </c>
      <c r="D33" s="100">
        <v>33.130000000000003</v>
      </c>
      <c r="E33" s="97" t="s">
        <v>50</v>
      </c>
      <c r="F33" s="95">
        <f>'Trecho I'!F33+'Trecho II'!F33</f>
        <v>5.2</v>
      </c>
      <c r="G33" s="96" t="s">
        <v>17</v>
      </c>
      <c r="H33" s="95">
        <f>D33*1.24</f>
        <v>41.08</v>
      </c>
      <c r="I33" s="95">
        <f>SUM(F33*H33)</f>
        <v>213.62</v>
      </c>
      <c r="J33" s="89"/>
    </row>
    <row r="34" spans="1:13" ht="16.5" x14ac:dyDescent="0.35">
      <c r="A34" s="47"/>
      <c r="B34" s="56" t="s">
        <v>44</v>
      </c>
      <c r="C34" s="57"/>
      <c r="D34" s="104"/>
      <c r="E34" s="48" t="s">
        <v>26</v>
      </c>
      <c r="F34" s="95"/>
      <c r="G34" s="96"/>
      <c r="H34" s="95"/>
      <c r="I34" s="95"/>
      <c r="J34" s="49"/>
    </row>
    <row r="35" spans="1:13" ht="30" x14ac:dyDescent="0.3">
      <c r="A35" s="47"/>
      <c r="B35" s="216" t="s">
        <v>45</v>
      </c>
      <c r="C35" s="217" t="s">
        <v>150</v>
      </c>
      <c r="D35" s="218">
        <v>37.659999999999997</v>
      </c>
      <c r="E35" s="219" t="s">
        <v>152</v>
      </c>
      <c r="F35" s="220">
        <f>'Trecho I'!F35+'Trecho II'!F35</f>
        <v>436.03</v>
      </c>
      <c r="G35" s="221" t="s">
        <v>17</v>
      </c>
      <c r="H35" s="220">
        <f>D35*1.24</f>
        <v>46.7</v>
      </c>
      <c r="I35" s="220">
        <f>SUM(F35*H35)</f>
        <v>20362.599999999999</v>
      </c>
      <c r="J35" s="49"/>
    </row>
    <row r="36" spans="1:13" ht="30" x14ac:dyDescent="0.3">
      <c r="A36" s="47"/>
      <c r="B36" s="222" t="s">
        <v>53</v>
      </c>
      <c r="C36" s="217" t="s">
        <v>150</v>
      </c>
      <c r="D36" s="218">
        <v>37.659999999999997</v>
      </c>
      <c r="E36" s="219" t="s">
        <v>152</v>
      </c>
      <c r="F36" s="220">
        <f>'Trecho I'!F36+'Trecho II'!F36</f>
        <v>105.25</v>
      </c>
      <c r="G36" s="221" t="s">
        <v>17</v>
      </c>
      <c r="H36" s="220">
        <f>D36*1.24</f>
        <v>46.7</v>
      </c>
      <c r="I36" s="220">
        <f>SUM(F36*H36)</f>
        <v>4915.18</v>
      </c>
      <c r="J36" s="49"/>
    </row>
    <row r="37" spans="1:13" ht="30" x14ac:dyDescent="0.3">
      <c r="A37" s="47"/>
      <c r="B37" s="222" t="s">
        <v>54</v>
      </c>
      <c r="C37" s="217" t="s">
        <v>151</v>
      </c>
      <c r="D37" s="218">
        <v>37.159999999999997</v>
      </c>
      <c r="E37" s="219" t="s">
        <v>153</v>
      </c>
      <c r="F37" s="220">
        <f>'Trecho I'!F37+'Trecho II'!F37</f>
        <v>68.45</v>
      </c>
      <c r="G37" s="221" t="s">
        <v>17</v>
      </c>
      <c r="H37" s="220">
        <f>D37*1.24</f>
        <v>46.08</v>
      </c>
      <c r="I37" s="220">
        <f>SUM(F37*H37)</f>
        <v>3154.18</v>
      </c>
      <c r="J37" s="49"/>
    </row>
    <row r="38" spans="1:13" ht="30" x14ac:dyDescent="0.3">
      <c r="A38" s="47"/>
      <c r="B38" s="222" t="s">
        <v>57</v>
      </c>
      <c r="C38" s="217" t="s">
        <v>151</v>
      </c>
      <c r="D38" s="218">
        <v>37.159999999999997</v>
      </c>
      <c r="E38" s="219" t="s">
        <v>154</v>
      </c>
      <c r="F38" s="220">
        <f>'Trecho I'!F38+'Trecho II'!F38</f>
        <v>77.09</v>
      </c>
      <c r="G38" s="221" t="s">
        <v>17</v>
      </c>
      <c r="H38" s="220">
        <f>D38*1.24</f>
        <v>46.08</v>
      </c>
      <c r="I38" s="220">
        <f>SUM(F38*H38)</f>
        <v>3552.31</v>
      </c>
      <c r="J38" s="49" t="s">
        <v>10</v>
      </c>
    </row>
    <row r="39" spans="1:13" ht="17.25" thickBot="1" x14ac:dyDescent="0.4">
      <c r="B39" s="94"/>
      <c r="C39" s="90" t="s">
        <v>10</v>
      </c>
      <c r="D39" s="58"/>
      <c r="E39" s="41" t="s">
        <v>18</v>
      </c>
      <c r="F39" s="42"/>
      <c r="G39" s="43"/>
      <c r="H39" s="108"/>
      <c r="I39" s="42"/>
      <c r="J39" s="44">
        <f>SUM(I25:I39)</f>
        <v>54183.53</v>
      </c>
      <c r="K39" s="59"/>
      <c r="L39" s="60"/>
      <c r="M39" s="60"/>
    </row>
    <row r="40" spans="1:13" ht="17.25" thickBot="1" x14ac:dyDescent="0.4">
      <c r="B40" s="29" t="s">
        <v>108</v>
      </c>
      <c r="C40" s="30"/>
      <c r="D40" s="63"/>
      <c r="E40" s="32" t="s">
        <v>58</v>
      </c>
      <c r="F40" s="45"/>
      <c r="G40" s="34"/>
      <c r="H40" s="106"/>
      <c r="I40" s="33"/>
      <c r="J40" s="46"/>
    </row>
    <row r="41" spans="1:13" ht="15" x14ac:dyDescent="0.3">
      <c r="B41" s="55" t="s">
        <v>35</v>
      </c>
      <c r="C41" s="113" t="s">
        <v>76</v>
      </c>
      <c r="D41" s="114">
        <v>88.01</v>
      </c>
      <c r="E41" s="113" t="s">
        <v>59</v>
      </c>
      <c r="F41" s="95">
        <f>'Trecho I'!F41+'Trecho II'!F41</f>
        <v>4.97</v>
      </c>
      <c r="G41" s="96" t="s">
        <v>25</v>
      </c>
      <c r="H41" s="95">
        <f>D41*1.24</f>
        <v>109.13</v>
      </c>
      <c r="I41" s="95">
        <f>SUM(F41*H41)</f>
        <v>542.38</v>
      </c>
      <c r="J41" s="49"/>
    </row>
    <row r="42" spans="1:13" ht="15" x14ac:dyDescent="0.3">
      <c r="B42" s="99" t="s">
        <v>46</v>
      </c>
      <c r="C42" s="37" t="s">
        <v>62</v>
      </c>
      <c r="D42" s="100">
        <v>34.729999999999997</v>
      </c>
      <c r="E42" s="97" t="s">
        <v>60</v>
      </c>
      <c r="F42" s="95">
        <f>'Trecho I'!F42+'Trecho II'!F42</f>
        <v>257</v>
      </c>
      <c r="G42" s="96" t="s">
        <v>61</v>
      </c>
      <c r="H42" s="95">
        <f>D42*1.24</f>
        <v>43.07</v>
      </c>
      <c r="I42" s="95">
        <f>SUM(F42*H42)</f>
        <v>11068.99</v>
      </c>
      <c r="J42" s="49"/>
    </row>
    <row r="43" spans="1:13" ht="17.25" thickBot="1" x14ac:dyDescent="0.4">
      <c r="B43" s="39"/>
      <c r="C43" s="40"/>
      <c r="D43" s="58"/>
      <c r="E43" s="41" t="s">
        <v>18</v>
      </c>
      <c r="F43" s="42"/>
      <c r="G43" s="43"/>
      <c r="H43" s="105"/>
      <c r="I43" s="42"/>
      <c r="J43" s="44">
        <f>SUM(I41:I42)</f>
        <v>11611.37</v>
      </c>
    </row>
    <row r="44" spans="1:13" ht="17.25" thickBot="1" x14ac:dyDescent="0.4">
      <c r="B44" s="119" t="s">
        <v>109</v>
      </c>
      <c r="C44" s="120"/>
      <c r="D44" s="121"/>
      <c r="E44" s="122" t="s">
        <v>78</v>
      </c>
      <c r="F44" s="95" t="s">
        <v>10</v>
      </c>
      <c r="G44" s="96" t="s">
        <v>10</v>
      </c>
      <c r="H44" s="95" t="s">
        <v>10</v>
      </c>
      <c r="I44" s="95" t="s">
        <v>10</v>
      </c>
      <c r="J44" s="123"/>
    </row>
    <row r="45" spans="1:13" ht="15" x14ac:dyDescent="0.3">
      <c r="B45" s="99" t="s">
        <v>81</v>
      </c>
      <c r="C45" s="125" t="s">
        <v>79</v>
      </c>
      <c r="D45" s="100">
        <v>17.07</v>
      </c>
      <c r="E45" s="97" t="s">
        <v>80</v>
      </c>
      <c r="F45" s="95">
        <f>'Trecho I'!F45+'Trecho II'!F45</f>
        <v>9.5</v>
      </c>
      <c r="G45" s="96" t="s">
        <v>17</v>
      </c>
      <c r="H45" s="95">
        <f>D45*1.24</f>
        <v>21.17</v>
      </c>
      <c r="I45" s="95">
        <f>SUM(F45*H45)</f>
        <v>201.12</v>
      </c>
      <c r="J45" s="124"/>
    </row>
    <row r="46" spans="1:13" ht="17.25" thickBot="1" x14ac:dyDescent="0.4">
      <c r="B46" s="126"/>
      <c r="C46" s="127"/>
      <c r="D46" s="58"/>
      <c r="E46" s="41" t="s">
        <v>18</v>
      </c>
      <c r="F46" s="42"/>
      <c r="G46" s="43"/>
      <c r="H46" s="42"/>
      <c r="I46" s="42"/>
      <c r="J46" s="44">
        <f>SUM(I45:I45)</f>
        <v>201.12</v>
      </c>
      <c r="M46" s="60"/>
    </row>
    <row r="47" spans="1:13" ht="17.25" thickBot="1" x14ac:dyDescent="0.4">
      <c r="B47" s="119" t="s">
        <v>132</v>
      </c>
      <c r="C47" s="120"/>
      <c r="D47" s="121"/>
      <c r="E47" s="122" t="s">
        <v>133</v>
      </c>
      <c r="F47" s="95" t="s">
        <v>10</v>
      </c>
      <c r="G47" s="96" t="s">
        <v>10</v>
      </c>
      <c r="H47" s="95" t="s">
        <v>10</v>
      </c>
      <c r="I47" s="95" t="s">
        <v>10</v>
      </c>
      <c r="J47" s="123"/>
    </row>
    <row r="48" spans="1:13" ht="15" x14ac:dyDescent="0.3">
      <c r="B48" s="99" t="s">
        <v>134</v>
      </c>
      <c r="C48" s="37" t="s">
        <v>135</v>
      </c>
      <c r="D48" s="100">
        <v>19.3</v>
      </c>
      <c r="E48" s="97" t="s">
        <v>136</v>
      </c>
      <c r="F48" s="95">
        <f>'Trecho I'!F48+'Trecho II'!F48</f>
        <v>4</v>
      </c>
      <c r="G48" s="96" t="s">
        <v>137</v>
      </c>
      <c r="H48" s="95">
        <f>D48*1.24</f>
        <v>23.93</v>
      </c>
      <c r="I48" s="95">
        <f>SUM(F48*H48)</f>
        <v>95.72</v>
      </c>
      <c r="J48" s="124"/>
    </row>
    <row r="49" spans="2:13" ht="17.25" thickBot="1" x14ac:dyDescent="0.4">
      <c r="B49" s="126"/>
      <c r="C49" s="127"/>
      <c r="D49" s="58"/>
      <c r="E49" s="41" t="s">
        <v>18</v>
      </c>
      <c r="F49" s="42"/>
      <c r="G49" s="43"/>
      <c r="H49" s="42"/>
      <c r="I49" s="42"/>
      <c r="J49" s="44">
        <f>SUM(I48:I48)</f>
        <v>95.72</v>
      </c>
      <c r="M49" s="60"/>
    </row>
    <row r="50" spans="2:13" ht="17.25" thickBot="1" x14ac:dyDescent="0.4">
      <c r="B50" s="73" t="s">
        <v>10</v>
      </c>
      <c r="C50" s="74"/>
      <c r="D50" s="75"/>
      <c r="E50" s="76"/>
      <c r="F50" s="77"/>
      <c r="G50" s="43"/>
      <c r="H50" s="42"/>
      <c r="I50" s="42"/>
      <c r="J50" s="78"/>
      <c r="M50" s="60"/>
    </row>
    <row r="51" spans="2:13" ht="17.25" thickBot="1" x14ac:dyDescent="0.4">
      <c r="B51" s="61"/>
      <c r="C51" s="62"/>
      <c r="D51" s="63"/>
      <c r="E51" s="30" t="s">
        <v>28</v>
      </c>
      <c r="F51" s="64"/>
      <c r="G51" s="65"/>
      <c r="H51" s="66"/>
      <c r="I51" s="66"/>
      <c r="J51" s="67">
        <f>SUM(I12:I49)</f>
        <v>88949.1</v>
      </c>
      <c r="L51" s="115"/>
    </row>
    <row r="52" spans="2:13" ht="15" x14ac:dyDescent="0.3">
      <c r="B52" s="2"/>
      <c r="C52" s="2"/>
      <c r="D52" s="3"/>
      <c r="E52" s="2" t="s">
        <v>157</v>
      </c>
      <c r="F52" s="7" t="s">
        <v>10</v>
      </c>
      <c r="G52" s="98"/>
      <c r="H52" s="98"/>
      <c r="I52" s="98"/>
      <c r="J52" s="7"/>
      <c r="K52" s="59"/>
      <c r="L52" s="60"/>
    </row>
    <row r="53" spans="2:13" ht="15" x14ac:dyDescent="0.3">
      <c r="B53" s="2" t="s">
        <v>29</v>
      </c>
      <c r="C53" s="2"/>
      <c r="D53" s="3"/>
      <c r="E53" s="2"/>
      <c r="F53" s="7"/>
      <c r="G53" s="212"/>
      <c r="H53" s="79"/>
      <c r="I53" s="95"/>
      <c r="J53" s="7"/>
      <c r="K53" s="59"/>
      <c r="L53" s="60"/>
    </row>
    <row r="54" spans="2:13" ht="15" x14ac:dyDescent="0.3">
      <c r="B54" s="2" t="s">
        <v>30</v>
      </c>
      <c r="C54" s="2"/>
      <c r="D54" s="3"/>
      <c r="F54" s="227" t="s">
        <v>112</v>
      </c>
      <c r="G54" s="227"/>
      <c r="H54" s="227"/>
      <c r="I54" s="227"/>
      <c r="J54" s="7"/>
      <c r="L54" s="60"/>
    </row>
    <row r="55" spans="2:13" ht="16.5" x14ac:dyDescent="0.3">
      <c r="B55" s="2" t="s">
        <v>145</v>
      </c>
      <c r="C55" s="2"/>
      <c r="D55" s="3"/>
      <c r="F55" s="228" t="s">
        <v>113</v>
      </c>
      <c r="G55" s="228"/>
      <c r="H55" s="228"/>
      <c r="I55" s="228"/>
      <c r="J55" s="7"/>
    </row>
    <row r="56" spans="2:13" ht="16.5" x14ac:dyDescent="0.35">
      <c r="B56" s="2" t="s">
        <v>156</v>
      </c>
      <c r="C56" s="2"/>
      <c r="D56" s="3"/>
      <c r="F56" s="229" t="s">
        <v>114</v>
      </c>
      <c r="G56" s="229"/>
      <c r="H56" s="229"/>
      <c r="I56" s="229"/>
      <c r="J56" s="7"/>
    </row>
    <row r="57" spans="2:13" ht="15" x14ac:dyDescent="0.3">
      <c r="B57" s="2" t="s">
        <v>155</v>
      </c>
      <c r="C57" s="2"/>
      <c r="D57" s="3"/>
      <c r="F57" s="229" t="s">
        <v>115</v>
      </c>
      <c r="G57" s="229"/>
      <c r="H57" s="229"/>
      <c r="I57" s="229"/>
      <c r="J57" s="7"/>
    </row>
    <row r="58" spans="2:13" ht="15" x14ac:dyDescent="0.3">
      <c r="B58" s="2" t="s">
        <v>146</v>
      </c>
      <c r="C58" s="2"/>
      <c r="D58" s="3"/>
      <c r="F58" s="215"/>
      <c r="G58" s="215"/>
      <c r="H58" s="215"/>
      <c r="I58" s="215"/>
      <c r="J58" s="7"/>
    </row>
    <row r="59" spans="2:13" ht="15" x14ac:dyDescent="0.3">
      <c r="B59" s="2" t="s">
        <v>147</v>
      </c>
      <c r="C59" s="2"/>
      <c r="D59" s="3"/>
      <c r="F59" s="213"/>
      <c r="G59" s="213"/>
      <c r="H59" s="213"/>
      <c r="I59" s="213"/>
      <c r="J59" s="7"/>
    </row>
    <row r="60" spans="2:13" ht="15.75" x14ac:dyDescent="0.3">
      <c r="B60" s="109" t="s">
        <v>123</v>
      </c>
      <c r="C60" s="109"/>
      <c r="D60" s="110"/>
      <c r="E60" s="111"/>
      <c r="J60" s="95"/>
    </row>
    <row r="61" spans="2:13" ht="15.75" x14ac:dyDescent="0.3">
      <c r="B61" s="109" t="s">
        <v>148</v>
      </c>
      <c r="C61" s="109"/>
      <c r="D61" s="112"/>
      <c r="E61" s="109"/>
      <c r="F61" s="95"/>
      <c r="G61" s="96"/>
      <c r="H61" s="102"/>
      <c r="I61" s="95"/>
      <c r="J61" s="95"/>
    </row>
    <row r="62" spans="2:13" ht="15.75" x14ac:dyDescent="0.3">
      <c r="B62" s="101" t="s">
        <v>164</v>
      </c>
      <c r="C62" s="101"/>
      <c r="D62" s="70"/>
      <c r="E62" s="101"/>
      <c r="F62" s="7"/>
      <c r="G62" s="212"/>
      <c r="H62" s="3"/>
      <c r="I62" s="95"/>
      <c r="J62" s="7"/>
    </row>
    <row r="63" spans="2:13" ht="16.5" thickBot="1" x14ac:dyDescent="0.35">
      <c r="B63" s="101" t="s">
        <v>143</v>
      </c>
      <c r="C63" s="101"/>
      <c r="D63" s="70"/>
      <c r="E63" s="101"/>
      <c r="F63" s="7"/>
      <c r="G63" s="212"/>
      <c r="H63" s="3"/>
      <c r="I63" s="95"/>
      <c r="J63" s="7"/>
    </row>
    <row r="64" spans="2:13" ht="16.5" x14ac:dyDescent="0.35">
      <c r="B64" s="80" t="s">
        <v>31</v>
      </c>
      <c r="C64" s="81"/>
      <c r="D64" s="82"/>
      <c r="E64" s="81"/>
      <c r="F64" s="45"/>
      <c r="G64" s="83"/>
      <c r="H64" s="82"/>
      <c r="I64" s="45"/>
      <c r="J64" s="84"/>
    </row>
    <row r="65" spans="2:12" ht="17.25" thickBot="1" x14ac:dyDescent="0.4">
      <c r="B65" s="85" t="s">
        <v>32</v>
      </c>
      <c r="C65" s="41"/>
      <c r="D65" s="86"/>
      <c r="E65" s="41"/>
      <c r="F65" s="77"/>
      <c r="G65" s="87"/>
      <c r="H65" s="86"/>
      <c r="I65" s="77"/>
      <c r="J65" s="88"/>
    </row>
    <row r="66" spans="2:12" x14ac:dyDescent="0.2">
      <c r="K66" s="71"/>
      <c r="L66" s="72"/>
    </row>
    <row r="67" spans="2:12" x14ac:dyDescent="0.2">
      <c r="K67" s="71"/>
      <c r="L67" s="72"/>
    </row>
  </sheetData>
  <mergeCells count="5">
    <mergeCell ref="B3:J3"/>
    <mergeCell ref="F54:I54"/>
    <mergeCell ref="F55:I55"/>
    <mergeCell ref="F56:I56"/>
    <mergeCell ref="F57:I57"/>
  </mergeCells>
  <printOptions horizontalCentered="1" verticalCentered="1"/>
  <pageMargins left="0.78740157480314965" right="0.78740157480314965" top="2.1653543307086616" bottom="0.59055118110236227" header="0" footer="0"/>
  <pageSetup paperSize="9" scale="5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N54"/>
  <sheetViews>
    <sheetView tabSelected="1" topLeftCell="A25" zoomScale="75" workbookViewId="0">
      <selection activeCell="L38" sqref="L38"/>
    </sheetView>
  </sheetViews>
  <sheetFormatPr defaultRowHeight="12.75" x14ac:dyDescent="0.2"/>
  <cols>
    <col min="2" max="2" width="7" customWidth="1"/>
    <col min="3" max="3" width="25.7109375" customWidth="1"/>
    <col min="4" max="4" width="13.42578125" style="60" bestFit="1" customWidth="1"/>
    <col min="5" max="5" width="10.5703125" style="176" bestFit="1" customWidth="1"/>
    <col min="6" max="6" width="11.140625" style="60" customWidth="1"/>
    <col min="7" max="7" width="10.28515625" style="176" customWidth="1"/>
    <col min="8" max="8" width="11.140625" style="60" bestFit="1" customWidth="1"/>
    <col min="9" max="9" width="10.28515625" style="176" customWidth="1"/>
    <col min="10" max="10" width="10.7109375" style="176" customWidth="1"/>
    <col min="11" max="11" width="10.28515625" style="176" customWidth="1"/>
    <col min="12" max="12" width="13.42578125" bestFit="1" customWidth="1"/>
    <col min="13" max="13" width="10.28515625" customWidth="1"/>
    <col min="258" max="258" width="7" customWidth="1"/>
    <col min="259" max="259" width="25.7109375" customWidth="1"/>
    <col min="260" max="260" width="13.42578125" bestFit="1" customWidth="1"/>
    <col min="261" max="261" width="10.5703125" bestFit="1" customWidth="1"/>
    <col min="262" max="262" width="11.140625" customWidth="1"/>
    <col min="263" max="263" width="10.28515625" customWidth="1"/>
    <col min="264" max="264" width="11.140625" bestFit="1" customWidth="1"/>
    <col min="265" max="265" width="10.28515625" customWidth="1"/>
    <col min="266" max="266" width="10.7109375" customWidth="1"/>
    <col min="267" max="267" width="10.28515625" customWidth="1"/>
    <col min="268" max="268" width="13.42578125" bestFit="1" customWidth="1"/>
    <col min="269" max="269" width="10.28515625" customWidth="1"/>
    <col min="514" max="514" width="7" customWidth="1"/>
    <col min="515" max="515" width="25.7109375" customWidth="1"/>
    <col min="516" max="516" width="13.42578125" bestFit="1" customWidth="1"/>
    <col min="517" max="517" width="10.5703125" bestFit="1" customWidth="1"/>
    <col min="518" max="518" width="11.140625" customWidth="1"/>
    <col min="519" max="519" width="10.28515625" customWidth="1"/>
    <col min="520" max="520" width="11.140625" bestFit="1" customWidth="1"/>
    <col min="521" max="521" width="10.28515625" customWidth="1"/>
    <col min="522" max="522" width="10.7109375" customWidth="1"/>
    <col min="523" max="523" width="10.28515625" customWidth="1"/>
    <col min="524" max="524" width="13.42578125" bestFit="1" customWidth="1"/>
    <col min="525" max="525" width="10.28515625" customWidth="1"/>
    <col min="770" max="770" width="7" customWidth="1"/>
    <col min="771" max="771" width="25.7109375" customWidth="1"/>
    <col min="772" max="772" width="13.42578125" bestFit="1" customWidth="1"/>
    <col min="773" max="773" width="10.5703125" bestFit="1" customWidth="1"/>
    <col min="774" max="774" width="11.140625" customWidth="1"/>
    <col min="775" max="775" width="10.28515625" customWidth="1"/>
    <col min="776" max="776" width="11.140625" bestFit="1" customWidth="1"/>
    <col min="777" max="777" width="10.28515625" customWidth="1"/>
    <col min="778" max="778" width="10.7109375" customWidth="1"/>
    <col min="779" max="779" width="10.28515625" customWidth="1"/>
    <col min="780" max="780" width="13.42578125" bestFit="1" customWidth="1"/>
    <col min="781" max="781" width="10.28515625" customWidth="1"/>
    <col min="1026" max="1026" width="7" customWidth="1"/>
    <col min="1027" max="1027" width="25.7109375" customWidth="1"/>
    <col min="1028" max="1028" width="13.42578125" bestFit="1" customWidth="1"/>
    <col min="1029" max="1029" width="10.5703125" bestFit="1" customWidth="1"/>
    <col min="1030" max="1030" width="11.140625" customWidth="1"/>
    <col min="1031" max="1031" width="10.28515625" customWidth="1"/>
    <col min="1032" max="1032" width="11.140625" bestFit="1" customWidth="1"/>
    <col min="1033" max="1033" width="10.28515625" customWidth="1"/>
    <col min="1034" max="1034" width="10.7109375" customWidth="1"/>
    <col min="1035" max="1035" width="10.28515625" customWidth="1"/>
    <col min="1036" max="1036" width="13.42578125" bestFit="1" customWidth="1"/>
    <col min="1037" max="1037" width="10.28515625" customWidth="1"/>
    <col min="1282" max="1282" width="7" customWidth="1"/>
    <col min="1283" max="1283" width="25.7109375" customWidth="1"/>
    <col min="1284" max="1284" width="13.42578125" bestFit="1" customWidth="1"/>
    <col min="1285" max="1285" width="10.5703125" bestFit="1" customWidth="1"/>
    <col min="1286" max="1286" width="11.140625" customWidth="1"/>
    <col min="1287" max="1287" width="10.28515625" customWidth="1"/>
    <col min="1288" max="1288" width="11.140625" bestFit="1" customWidth="1"/>
    <col min="1289" max="1289" width="10.28515625" customWidth="1"/>
    <col min="1290" max="1290" width="10.7109375" customWidth="1"/>
    <col min="1291" max="1291" width="10.28515625" customWidth="1"/>
    <col min="1292" max="1292" width="13.42578125" bestFit="1" customWidth="1"/>
    <col min="1293" max="1293" width="10.28515625" customWidth="1"/>
    <col min="1538" max="1538" width="7" customWidth="1"/>
    <col min="1539" max="1539" width="25.7109375" customWidth="1"/>
    <col min="1540" max="1540" width="13.42578125" bestFit="1" customWidth="1"/>
    <col min="1541" max="1541" width="10.5703125" bestFit="1" customWidth="1"/>
    <col min="1542" max="1542" width="11.140625" customWidth="1"/>
    <col min="1543" max="1543" width="10.28515625" customWidth="1"/>
    <col min="1544" max="1544" width="11.140625" bestFit="1" customWidth="1"/>
    <col min="1545" max="1545" width="10.28515625" customWidth="1"/>
    <col min="1546" max="1546" width="10.7109375" customWidth="1"/>
    <col min="1547" max="1547" width="10.28515625" customWidth="1"/>
    <col min="1548" max="1548" width="13.42578125" bestFit="1" customWidth="1"/>
    <col min="1549" max="1549" width="10.28515625" customWidth="1"/>
    <col min="1794" max="1794" width="7" customWidth="1"/>
    <col min="1795" max="1795" width="25.7109375" customWidth="1"/>
    <col min="1796" max="1796" width="13.42578125" bestFit="1" customWidth="1"/>
    <col min="1797" max="1797" width="10.5703125" bestFit="1" customWidth="1"/>
    <col min="1798" max="1798" width="11.140625" customWidth="1"/>
    <col min="1799" max="1799" width="10.28515625" customWidth="1"/>
    <col min="1800" max="1800" width="11.140625" bestFit="1" customWidth="1"/>
    <col min="1801" max="1801" width="10.28515625" customWidth="1"/>
    <col min="1802" max="1802" width="10.7109375" customWidth="1"/>
    <col min="1803" max="1803" width="10.28515625" customWidth="1"/>
    <col min="1804" max="1804" width="13.42578125" bestFit="1" customWidth="1"/>
    <col min="1805" max="1805" width="10.28515625" customWidth="1"/>
    <col min="2050" max="2050" width="7" customWidth="1"/>
    <col min="2051" max="2051" width="25.7109375" customWidth="1"/>
    <col min="2052" max="2052" width="13.42578125" bestFit="1" customWidth="1"/>
    <col min="2053" max="2053" width="10.5703125" bestFit="1" customWidth="1"/>
    <col min="2054" max="2054" width="11.140625" customWidth="1"/>
    <col min="2055" max="2055" width="10.28515625" customWidth="1"/>
    <col min="2056" max="2056" width="11.140625" bestFit="1" customWidth="1"/>
    <col min="2057" max="2057" width="10.28515625" customWidth="1"/>
    <col min="2058" max="2058" width="10.7109375" customWidth="1"/>
    <col min="2059" max="2059" width="10.28515625" customWidth="1"/>
    <col min="2060" max="2060" width="13.42578125" bestFit="1" customWidth="1"/>
    <col min="2061" max="2061" width="10.28515625" customWidth="1"/>
    <col min="2306" max="2306" width="7" customWidth="1"/>
    <col min="2307" max="2307" width="25.7109375" customWidth="1"/>
    <col min="2308" max="2308" width="13.42578125" bestFit="1" customWidth="1"/>
    <col min="2309" max="2309" width="10.5703125" bestFit="1" customWidth="1"/>
    <col min="2310" max="2310" width="11.140625" customWidth="1"/>
    <col min="2311" max="2311" width="10.28515625" customWidth="1"/>
    <col min="2312" max="2312" width="11.140625" bestFit="1" customWidth="1"/>
    <col min="2313" max="2313" width="10.28515625" customWidth="1"/>
    <col min="2314" max="2314" width="10.7109375" customWidth="1"/>
    <col min="2315" max="2315" width="10.28515625" customWidth="1"/>
    <col min="2316" max="2316" width="13.42578125" bestFit="1" customWidth="1"/>
    <col min="2317" max="2317" width="10.28515625" customWidth="1"/>
    <col min="2562" max="2562" width="7" customWidth="1"/>
    <col min="2563" max="2563" width="25.7109375" customWidth="1"/>
    <col min="2564" max="2564" width="13.42578125" bestFit="1" customWidth="1"/>
    <col min="2565" max="2565" width="10.5703125" bestFit="1" customWidth="1"/>
    <col min="2566" max="2566" width="11.140625" customWidth="1"/>
    <col min="2567" max="2567" width="10.28515625" customWidth="1"/>
    <col min="2568" max="2568" width="11.140625" bestFit="1" customWidth="1"/>
    <col min="2569" max="2569" width="10.28515625" customWidth="1"/>
    <col min="2570" max="2570" width="10.7109375" customWidth="1"/>
    <col min="2571" max="2571" width="10.28515625" customWidth="1"/>
    <col min="2572" max="2572" width="13.42578125" bestFit="1" customWidth="1"/>
    <col min="2573" max="2573" width="10.28515625" customWidth="1"/>
    <col min="2818" max="2818" width="7" customWidth="1"/>
    <col min="2819" max="2819" width="25.7109375" customWidth="1"/>
    <col min="2820" max="2820" width="13.42578125" bestFit="1" customWidth="1"/>
    <col min="2821" max="2821" width="10.5703125" bestFit="1" customWidth="1"/>
    <col min="2822" max="2822" width="11.140625" customWidth="1"/>
    <col min="2823" max="2823" width="10.28515625" customWidth="1"/>
    <col min="2824" max="2824" width="11.140625" bestFit="1" customWidth="1"/>
    <col min="2825" max="2825" width="10.28515625" customWidth="1"/>
    <col min="2826" max="2826" width="10.7109375" customWidth="1"/>
    <col min="2827" max="2827" width="10.28515625" customWidth="1"/>
    <col min="2828" max="2828" width="13.42578125" bestFit="1" customWidth="1"/>
    <col min="2829" max="2829" width="10.28515625" customWidth="1"/>
    <col min="3074" max="3074" width="7" customWidth="1"/>
    <col min="3075" max="3075" width="25.7109375" customWidth="1"/>
    <col min="3076" max="3076" width="13.42578125" bestFit="1" customWidth="1"/>
    <col min="3077" max="3077" width="10.5703125" bestFit="1" customWidth="1"/>
    <col min="3078" max="3078" width="11.140625" customWidth="1"/>
    <col min="3079" max="3079" width="10.28515625" customWidth="1"/>
    <col min="3080" max="3080" width="11.140625" bestFit="1" customWidth="1"/>
    <col min="3081" max="3081" width="10.28515625" customWidth="1"/>
    <col min="3082" max="3082" width="10.7109375" customWidth="1"/>
    <col min="3083" max="3083" width="10.28515625" customWidth="1"/>
    <col min="3084" max="3084" width="13.42578125" bestFit="1" customWidth="1"/>
    <col min="3085" max="3085" width="10.28515625" customWidth="1"/>
    <col min="3330" max="3330" width="7" customWidth="1"/>
    <col min="3331" max="3331" width="25.7109375" customWidth="1"/>
    <col min="3332" max="3332" width="13.42578125" bestFit="1" customWidth="1"/>
    <col min="3333" max="3333" width="10.5703125" bestFit="1" customWidth="1"/>
    <col min="3334" max="3334" width="11.140625" customWidth="1"/>
    <col min="3335" max="3335" width="10.28515625" customWidth="1"/>
    <col min="3336" max="3336" width="11.140625" bestFit="1" customWidth="1"/>
    <col min="3337" max="3337" width="10.28515625" customWidth="1"/>
    <col min="3338" max="3338" width="10.7109375" customWidth="1"/>
    <col min="3339" max="3339" width="10.28515625" customWidth="1"/>
    <col min="3340" max="3340" width="13.42578125" bestFit="1" customWidth="1"/>
    <col min="3341" max="3341" width="10.28515625" customWidth="1"/>
    <col min="3586" max="3586" width="7" customWidth="1"/>
    <col min="3587" max="3587" width="25.7109375" customWidth="1"/>
    <col min="3588" max="3588" width="13.42578125" bestFit="1" customWidth="1"/>
    <col min="3589" max="3589" width="10.5703125" bestFit="1" customWidth="1"/>
    <col min="3590" max="3590" width="11.140625" customWidth="1"/>
    <col min="3591" max="3591" width="10.28515625" customWidth="1"/>
    <col min="3592" max="3592" width="11.140625" bestFit="1" customWidth="1"/>
    <col min="3593" max="3593" width="10.28515625" customWidth="1"/>
    <col min="3594" max="3594" width="10.7109375" customWidth="1"/>
    <col min="3595" max="3595" width="10.28515625" customWidth="1"/>
    <col min="3596" max="3596" width="13.42578125" bestFit="1" customWidth="1"/>
    <col min="3597" max="3597" width="10.28515625" customWidth="1"/>
    <col min="3842" max="3842" width="7" customWidth="1"/>
    <col min="3843" max="3843" width="25.7109375" customWidth="1"/>
    <col min="3844" max="3844" width="13.42578125" bestFit="1" customWidth="1"/>
    <col min="3845" max="3845" width="10.5703125" bestFit="1" customWidth="1"/>
    <col min="3846" max="3846" width="11.140625" customWidth="1"/>
    <col min="3847" max="3847" width="10.28515625" customWidth="1"/>
    <col min="3848" max="3848" width="11.140625" bestFit="1" customWidth="1"/>
    <col min="3849" max="3849" width="10.28515625" customWidth="1"/>
    <col min="3850" max="3850" width="10.7109375" customWidth="1"/>
    <col min="3851" max="3851" width="10.28515625" customWidth="1"/>
    <col min="3852" max="3852" width="13.42578125" bestFit="1" customWidth="1"/>
    <col min="3853" max="3853" width="10.28515625" customWidth="1"/>
    <col min="4098" max="4098" width="7" customWidth="1"/>
    <col min="4099" max="4099" width="25.7109375" customWidth="1"/>
    <col min="4100" max="4100" width="13.42578125" bestFit="1" customWidth="1"/>
    <col min="4101" max="4101" width="10.5703125" bestFit="1" customWidth="1"/>
    <col min="4102" max="4102" width="11.140625" customWidth="1"/>
    <col min="4103" max="4103" width="10.28515625" customWidth="1"/>
    <col min="4104" max="4104" width="11.140625" bestFit="1" customWidth="1"/>
    <col min="4105" max="4105" width="10.28515625" customWidth="1"/>
    <col min="4106" max="4106" width="10.7109375" customWidth="1"/>
    <col min="4107" max="4107" width="10.28515625" customWidth="1"/>
    <col min="4108" max="4108" width="13.42578125" bestFit="1" customWidth="1"/>
    <col min="4109" max="4109" width="10.28515625" customWidth="1"/>
    <col min="4354" max="4354" width="7" customWidth="1"/>
    <col min="4355" max="4355" width="25.7109375" customWidth="1"/>
    <col min="4356" max="4356" width="13.42578125" bestFit="1" customWidth="1"/>
    <col min="4357" max="4357" width="10.5703125" bestFit="1" customWidth="1"/>
    <col min="4358" max="4358" width="11.140625" customWidth="1"/>
    <col min="4359" max="4359" width="10.28515625" customWidth="1"/>
    <col min="4360" max="4360" width="11.140625" bestFit="1" customWidth="1"/>
    <col min="4361" max="4361" width="10.28515625" customWidth="1"/>
    <col min="4362" max="4362" width="10.7109375" customWidth="1"/>
    <col min="4363" max="4363" width="10.28515625" customWidth="1"/>
    <col min="4364" max="4364" width="13.42578125" bestFit="1" customWidth="1"/>
    <col min="4365" max="4365" width="10.28515625" customWidth="1"/>
    <col min="4610" max="4610" width="7" customWidth="1"/>
    <col min="4611" max="4611" width="25.7109375" customWidth="1"/>
    <col min="4612" max="4612" width="13.42578125" bestFit="1" customWidth="1"/>
    <col min="4613" max="4613" width="10.5703125" bestFit="1" customWidth="1"/>
    <col min="4614" max="4614" width="11.140625" customWidth="1"/>
    <col min="4615" max="4615" width="10.28515625" customWidth="1"/>
    <col min="4616" max="4616" width="11.140625" bestFit="1" customWidth="1"/>
    <col min="4617" max="4617" width="10.28515625" customWidth="1"/>
    <col min="4618" max="4618" width="10.7109375" customWidth="1"/>
    <col min="4619" max="4619" width="10.28515625" customWidth="1"/>
    <col min="4620" max="4620" width="13.42578125" bestFit="1" customWidth="1"/>
    <col min="4621" max="4621" width="10.28515625" customWidth="1"/>
    <col min="4866" max="4866" width="7" customWidth="1"/>
    <col min="4867" max="4867" width="25.7109375" customWidth="1"/>
    <col min="4868" max="4868" width="13.42578125" bestFit="1" customWidth="1"/>
    <col min="4869" max="4869" width="10.5703125" bestFit="1" customWidth="1"/>
    <col min="4870" max="4870" width="11.140625" customWidth="1"/>
    <col min="4871" max="4871" width="10.28515625" customWidth="1"/>
    <col min="4872" max="4872" width="11.140625" bestFit="1" customWidth="1"/>
    <col min="4873" max="4873" width="10.28515625" customWidth="1"/>
    <col min="4874" max="4874" width="10.7109375" customWidth="1"/>
    <col min="4875" max="4875" width="10.28515625" customWidth="1"/>
    <col min="4876" max="4876" width="13.42578125" bestFit="1" customWidth="1"/>
    <col min="4877" max="4877" width="10.28515625" customWidth="1"/>
    <col min="5122" max="5122" width="7" customWidth="1"/>
    <col min="5123" max="5123" width="25.7109375" customWidth="1"/>
    <col min="5124" max="5124" width="13.42578125" bestFit="1" customWidth="1"/>
    <col min="5125" max="5125" width="10.5703125" bestFit="1" customWidth="1"/>
    <col min="5126" max="5126" width="11.140625" customWidth="1"/>
    <col min="5127" max="5127" width="10.28515625" customWidth="1"/>
    <col min="5128" max="5128" width="11.140625" bestFit="1" customWidth="1"/>
    <col min="5129" max="5129" width="10.28515625" customWidth="1"/>
    <col min="5130" max="5130" width="10.7109375" customWidth="1"/>
    <col min="5131" max="5131" width="10.28515625" customWidth="1"/>
    <col min="5132" max="5132" width="13.42578125" bestFit="1" customWidth="1"/>
    <col min="5133" max="5133" width="10.28515625" customWidth="1"/>
    <col min="5378" max="5378" width="7" customWidth="1"/>
    <col min="5379" max="5379" width="25.7109375" customWidth="1"/>
    <col min="5380" max="5380" width="13.42578125" bestFit="1" customWidth="1"/>
    <col min="5381" max="5381" width="10.5703125" bestFit="1" customWidth="1"/>
    <col min="5382" max="5382" width="11.140625" customWidth="1"/>
    <col min="5383" max="5383" width="10.28515625" customWidth="1"/>
    <col min="5384" max="5384" width="11.140625" bestFit="1" customWidth="1"/>
    <col min="5385" max="5385" width="10.28515625" customWidth="1"/>
    <col min="5386" max="5386" width="10.7109375" customWidth="1"/>
    <col min="5387" max="5387" width="10.28515625" customWidth="1"/>
    <col min="5388" max="5388" width="13.42578125" bestFit="1" customWidth="1"/>
    <col min="5389" max="5389" width="10.28515625" customWidth="1"/>
    <col min="5634" max="5634" width="7" customWidth="1"/>
    <col min="5635" max="5635" width="25.7109375" customWidth="1"/>
    <col min="5636" max="5636" width="13.42578125" bestFit="1" customWidth="1"/>
    <col min="5637" max="5637" width="10.5703125" bestFit="1" customWidth="1"/>
    <col min="5638" max="5638" width="11.140625" customWidth="1"/>
    <col min="5639" max="5639" width="10.28515625" customWidth="1"/>
    <col min="5640" max="5640" width="11.140625" bestFit="1" customWidth="1"/>
    <col min="5641" max="5641" width="10.28515625" customWidth="1"/>
    <col min="5642" max="5642" width="10.7109375" customWidth="1"/>
    <col min="5643" max="5643" width="10.28515625" customWidth="1"/>
    <col min="5644" max="5644" width="13.42578125" bestFit="1" customWidth="1"/>
    <col min="5645" max="5645" width="10.28515625" customWidth="1"/>
    <col min="5890" max="5890" width="7" customWidth="1"/>
    <col min="5891" max="5891" width="25.7109375" customWidth="1"/>
    <col min="5892" max="5892" width="13.42578125" bestFit="1" customWidth="1"/>
    <col min="5893" max="5893" width="10.5703125" bestFit="1" customWidth="1"/>
    <col min="5894" max="5894" width="11.140625" customWidth="1"/>
    <col min="5895" max="5895" width="10.28515625" customWidth="1"/>
    <col min="5896" max="5896" width="11.140625" bestFit="1" customWidth="1"/>
    <col min="5897" max="5897" width="10.28515625" customWidth="1"/>
    <col min="5898" max="5898" width="10.7109375" customWidth="1"/>
    <col min="5899" max="5899" width="10.28515625" customWidth="1"/>
    <col min="5900" max="5900" width="13.42578125" bestFit="1" customWidth="1"/>
    <col min="5901" max="5901" width="10.28515625" customWidth="1"/>
    <col min="6146" max="6146" width="7" customWidth="1"/>
    <col min="6147" max="6147" width="25.7109375" customWidth="1"/>
    <col min="6148" max="6148" width="13.42578125" bestFit="1" customWidth="1"/>
    <col min="6149" max="6149" width="10.5703125" bestFit="1" customWidth="1"/>
    <col min="6150" max="6150" width="11.140625" customWidth="1"/>
    <col min="6151" max="6151" width="10.28515625" customWidth="1"/>
    <col min="6152" max="6152" width="11.140625" bestFit="1" customWidth="1"/>
    <col min="6153" max="6153" width="10.28515625" customWidth="1"/>
    <col min="6154" max="6154" width="10.7109375" customWidth="1"/>
    <col min="6155" max="6155" width="10.28515625" customWidth="1"/>
    <col min="6156" max="6156" width="13.42578125" bestFit="1" customWidth="1"/>
    <col min="6157" max="6157" width="10.28515625" customWidth="1"/>
    <col min="6402" max="6402" width="7" customWidth="1"/>
    <col min="6403" max="6403" width="25.7109375" customWidth="1"/>
    <col min="6404" max="6404" width="13.42578125" bestFit="1" customWidth="1"/>
    <col min="6405" max="6405" width="10.5703125" bestFit="1" customWidth="1"/>
    <col min="6406" max="6406" width="11.140625" customWidth="1"/>
    <col min="6407" max="6407" width="10.28515625" customWidth="1"/>
    <col min="6408" max="6408" width="11.140625" bestFit="1" customWidth="1"/>
    <col min="6409" max="6409" width="10.28515625" customWidth="1"/>
    <col min="6410" max="6410" width="10.7109375" customWidth="1"/>
    <col min="6411" max="6411" width="10.28515625" customWidth="1"/>
    <col min="6412" max="6412" width="13.42578125" bestFit="1" customWidth="1"/>
    <col min="6413" max="6413" width="10.28515625" customWidth="1"/>
    <col min="6658" max="6658" width="7" customWidth="1"/>
    <col min="6659" max="6659" width="25.7109375" customWidth="1"/>
    <col min="6660" max="6660" width="13.42578125" bestFit="1" customWidth="1"/>
    <col min="6661" max="6661" width="10.5703125" bestFit="1" customWidth="1"/>
    <col min="6662" max="6662" width="11.140625" customWidth="1"/>
    <col min="6663" max="6663" width="10.28515625" customWidth="1"/>
    <col min="6664" max="6664" width="11.140625" bestFit="1" customWidth="1"/>
    <col min="6665" max="6665" width="10.28515625" customWidth="1"/>
    <col min="6666" max="6666" width="10.7109375" customWidth="1"/>
    <col min="6667" max="6667" width="10.28515625" customWidth="1"/>
    <col min="6668" max="6668" width="13.42578125" bestFit="1" customWidth="1"/>
    <col min="6669" max="6669" width="10.28515625" customWidth="1"/>
    <col min="6914" max="6914" width="7" customWidth="1"/>
    <col min="6915" max="6915" width="25.7109375" customWidth="1"/>
    <col min="6916" max="6916" width="13.42578125" bestFit="1" customWidth="1"/>
    <col min="6917" max="6917" width="10.5703125" bestFit="1" customWidth="1"/>
    <col min="6918" max="6918" width="11.140625" customWidth="1"/>
    <col min="6919" max="6919" width="10.28515625" customWidth="1"/>
    <col min="6920" max="6920" width="11.140625" bestFit="1" customWidth="1"/>
    <col min="6921" max="6921" width="10.28515625" customWidth="1"/>
    <col min="6922" max="6922" width="10.7109375" customWidth="1"/>
    <col min="6923" max="6923" width="10.28515625" customWidth="1"/>
    <col min="6924" max="6924" width="13.42578125" bestFit="1" customWidth="1"/>
    <col min="6925" max="6925" width="10.28515625" customWidth="1"/>
    <col min="7170" max="7170" width="7" customWidth="1"/>
    <col min="7171" max="7171" width="25.7109375" customWidth="1"/>
    <col min="7172" max="7172" width="13.42578125" bestFit="1" customWidth="1"/>
    <col min="7173" max="7173" width="10.5703125" bestFit="1" customWidth="1"/>
    <col min="7174" max="7174" width="11.140625" customWidth="1"/>
    <col min="7175" max="7175" width="10.28515625" customWidth="1"/>
    <col min="7176" max="7176" width="11.140625" bestFit="1" customWidth="1"/>
    <col min="7177" max="7177" width="10.28515625" customWidth="1"/>
    <col min="7178" max="7178" width="10.7109375" customWidth="1"/>
    <col min="7179" max="7179" width="10.28515625" customWidth="1"/>
    <col min="7180" max="7180" width="13.42578125" bestFit="1" customWidth="1"/>
    <col min="7181" max="7181" width="10.28515625" customWidth="1"/>
    <col min="7426" max="7426" width="7" customWidth="1"/>
    <col min="7427" max="7427" width="25.7109375" customWidth="1"/>
    <col min="7428" max="7428" width="13.42578125" bestFit="1" customWidth="1"/>
    <col min="7429" max="7429" width="10.5703125" bestFit="1" customWidth="1"/>
    <col min="7430" max="7430" width="11.140625" customWidth="1"/>
    <col min="7431" max="7431" width="10.28515625" customWidth="1"/>
    <col min="7432" max="7432" width="11.140625" bestFit="1" customWidth="1"/>
    <col min="7433" max="7433" width="10.28515625" customWidth="1"/>
    <col min="7434" max="7434" width="10.7109375" customWidth="1"/>
    <col min="7435" max="7435" width="10.28515625" customWidth="1"/>
    <col min="7436" max="7436" width="13.42578125" bestFit="1" customWidth="1"/>
    <col min="7437" max="7437" width="10.28515625" customWidth="1"/>
    <col min="7682" max="7682" width="7" customWidth="1"/>
    <col min="7683" max="7683" width="25.7109375" customWidth="1"/>
    <col min="7684" max="7684" width="13.42578125" bestFit="1" customWidth="1"/>
    <col min="7685" max="7685" width="10.5703125" bestFit="1" customWidth="1"/>
    <col min="7686" max="7686" width="11.140625" customWidth="1"/>
    <col min="7687" max="7687" width="10.28515625" customWidth="1"/>
    <col min="7688" max="7688" width="11.140625" bestFit="1" customWidth="1"/>
    <col min="7689" max="7689" width="10.28515625" customWidth="1"/>
    <col min="7690" max="7690" width="10.7109375" customWidth="1"/>
    <col min="7691" max="7691" width="10.28515625" customWidth="1"/>
    <col min="7692" max="7692" width="13.42578125" bestFit="1" customWidth="1"/>
    <col min="7693" max="7693" width="10.28515625" customWidth="1"/>
    <col min="7938" max="7938" width="7" customWidth="1"/>
    <col min="7939" max="7939" width="25.7109375" customWidth="1"/>
    <col min="7940" max="7940" width="13.42578125" bestFit="1" customWidth="1"/>
    <col min="7941" max="7941" width="10.5703125" bestFit="1" customWidth="1"/>
    <col min="7942" max="7942" width="11.140625" customWidth="1"/>
    <col min="7943" max="7943" width="10.28515625" customWidth="1"/>
    <col min="7944" max="7944" width="11.140625" bestFit="1" customWidth="1"/>
    <col min="7945" max="7945" width="10.28515625" customWidth="1"/>
    <col min="7946" max="7946" width="10.7109375" customWidth="1"/>
    <col min="7947" max="7947" width="10.28515625" customWidth="1"/>
    <col min="7948" max="7948" width="13.42578125" bestFit="1" customWidth="1"/>
    <col min="7949" max="7949" width="10.28515625" customWidth="1"/>
    <col min="8194" max="8194" width="7" customWidth="1"/>
    <col min="8195" max="8195" width="25.7109375" customWidth="1"/>
    <col min="8196" max="8196" width="13.42578125" bestFit="1" customWidth="1"/>
    <col min="8197" max="8197" width="10.5703125" bestFit="1" customWidth="1"/>
    <col min="8198" max="8198" width="11.140625" customWidth="1"/>
    <col min="8199" max="8199" width="10.28515625" customWidth="1"/>
    <col min="8200" max="8200" width="11.140625" bestFit="1" customWidth="1"/>
    <col min="8201" max="8201" width="10.28515625" customWidth="1"/>
    <col min="8202" max="8202" width="10.7109375" customWidth="1"/>
    <col min="8203" max="8203" width="10.28515625" customWidth="1"/>
    <col min="8204" max="8204" width="13.42578125" bestFit="1" customWidth="1"/>
    <col min="8205" max="8205" width="10.28515625" customWidth="1"/>
    <col min="8450" max="8450" width="7" customWidth="1"/>
    <col min="8451" max="8451" width="25.7109375" customWidth="1"/>
    <col min="8452" max="8452" width="13.42578125" bestFit="1" customWidth="1"/>
    <col min="8453" max="8453" width="10.5703125" bestFit="1" customWidth="1"/>
    <col min="8454" max="8454" width="11.140625" customWidth="1"/>
    <col min="8455" max="8455" width="10.28515625" customWidth="1"/>
    <col min="8456" max="8456" width="11.140625" bestFit="1" customWidth="1"/>
    <col min="8457" max="8457" width="10.28515625" customWidth="1"/>
    <col min="8458" max="8458" width="10.7109375" customWidth="1"/>
    <col min="8459" max="8459" width="10.28515625" customWidth="1"/>
    <col min="8460" max="8460" width="13.42578125" bestFit="1" customWidth="1"/>
    <col min="8461" max="8461" width="10.28515625" customWidth="1"/>
    <col min="8706" max="8706" width="7" customWidth="1"/>
    <col min="8707" max="8707" width="25.7109375" customWidth="1"/>
    <col min="8708" max="8708" width="13.42578125" bestFit="1" customWidth="1"/>
    <col min="8709" max="8709" width="10.5703125" bestFit="1" customWidth="1"/>
    <col min="8710" max="8710" width="11.140625" customWidth="1"/>
    <col min="8711" max="8711" width="10.28515625" customWidth="1"/>
    <col min="8712" max="8712" width="11.140625" bestFit="1" customWidth="1"/>
    <col min="8713" max="8713" width="10.28515625" customWidth="1"/>
    <col min="8714" max="8714" width="10.7109375" customWidth="1"/>
    <col min="8715" max="8715" width="10.28515625" customWidth="1"/>
    <col min="8716" max="8716" width="13.42578125" bestFit="1" customWidth="1"/>
    <col min="8717" max="8717" width="10.28515625" customWidth="1"/>
    <col min="8962" max="8962" width="7" customWidth="1"/>
    <col min="8963" max="8963" width="25.7109375" customWidth="1"/>
    <col min="8964" max="8964" width="13.42578125" bestFit="1" customWidth="1"/>
    <col min="8965" max="8965" width="10.5703125" bestFit="1" customWidth="1"/>
    <col min="8966" max="8966" width="11.140625" customWidth="1"/>
    <col min="8967" max="8967" width="10.28515625" customWidth="1"/>
    <col min="8968" max="8968" width="11.140625" bestFit="1" customWidth="1"/>
    <col min="8969" max="8969" width="10.28515625" customWidth="1"/>
    <col min="8970" max="8970" width="10.7109375" customWidth="1"/>
    <col min="8971" max="8971" width="10.28515625" customWidth="1"/>
    <col min="8972" max="8972" width="13.42578125" bestFit="1" customWidth="1"/>
    <col min="8973" max="8973" width="10.28515625" customWidth="1"/>
    <col min="9218" max="9218" width="7" customWidth="1"/>
    <col min="9219" max="9219" width="25.7109375" customWidth="1"/>
    <col min="9220" max="9220" width="13.42578125" bestFit="1" customWidth="1"/>
    <col min="9221" max="9221" width="10.5703125" bestFit="1" customWidth="1"/>
    <col min="9222" max="9222" width="11.140625" customWidth="1"/>
    <col min="9223" max="9223" width="10.28515625" customWidth="1"/>
    <col min="9224" max="9224" width="11.140625" bestFit="1" customWidth="1"/>
    <col min="9225" max="9225" width="10.28515625" customWidth="1"/>
    <col min="9226" max="9226" width="10.7109375" customWidth="1"/>
    <col min="9227" max="9227" width="10.28515625" customWidth="1"/>
    <col min="9228" max="9228" width="13.42578125" bestFit="1" customWidth="1"/>
    <col min="9229" max="9229" width="10.28515625" customWidth="1"/>
    <col min="9474" max="9474" width="7" customWidth="1"/>
    <col min="9475" max="9475" width="25.7109375" customWidth="1"/>
    <col min="9476" max="9476" width="13.42578125" bestFit="1" customWidth="1"/>
    <col min="9477" max="9477" width="10.5703125" bestFit="1" customWidth="1"/>
    <col min="9478" max="9478" width="11.140625" customWidth="1"/>
    <col min="9479" max="9479" width="10.28515625" customWidth="1"/>
    <col min="9480" max="9480" width="11.140625" bestFit="1" customWidth="1"/>
    <col min="9481" max="9481" width="10.28515625" customWidth="1"/>
    <col min="9482" max="9482" width="10.7109375" customWidth="1"/>
    <col min="9483" max="9483" width="10.28515625" customWidth="1"/>
    <col min="9484" max="9484" width="13.42578125" bestFit="1" customWidth="1"/>
    <col min="9485" max="9485" width="10.28515625" customWidth="1"/>
    <col min="9730" max="9730" width="7" customWidth="1"/>
    <col min="9731" max="9731" width="25.7109375" customWidth="1"/>
    <col min="9732" max="9732" width="13.42578125" bestFit="1" customWidth="1"/>
    <col min="9733" max="9733" width="10.5703125" bestFit="1" customWidth="1"/>
    <col min="9734" max="9734" width="11.140625" customWidth="1"/>
    <col min="9735" max="9735" width="10.28515625" customWidth="1"/>
    <col min="9736" max="9736" width="11.140625" bestFit="1" customWidth="1"/>
    <col min="9737" max="9737" width="10.28515625" customWidth="1"/>
    <col min="9738" max="9738" width="10.7109375" customWidth="1"/>
    <col min="9739" max="9739" width="10.28515625" customWidth="1"/>
    <col min="9740" max="9740" width="13.42578125" bestFit="1" customWidth="1"/>
    <col min="9741" max="9741" width="10.28515625" customWidth="1"/>
    <col min="9986" max="9986" width="7" customWidth="1"/>
    <col min="9987" max="9987" width="25.7109375" customWidth="1"/>
    <col min="9988" max="9988" width="13.42578125" bestFit="1" customWidth="1"/>
    <col min="9989" max="9989" width="10.5703125" bestFit="1" customWidth="1"/>
    <col min="9990" max="9990" width="11.140625" customWidth="1"/>
    <col min="9991" max="9991" width="10.28515625" customWidth="1"/>
    <col min="9992" max="9992" width="11.140625" bestFit="1" customWidth="1"/>
    <col min="9993" max="9993" width="10.28515625" customWidth="1"/>
    <col min="9994" max="9994" width="10.7109375" customWidth="1"/>
    <col min="9995" max="9995" width="10.28515625" customWidth="1"/>
    <col min="9996" max="9996" width="13.42578125" bestFit="1" customWidth="1"/>
    <col min="9997" max="9997" width="10.28515625" customWidth="1"/>
    <col min="10242" max="10242" width="7" customWidth="1"/>
    <col min="10243" max="10243" width="25.7109375" customWidth="1"/>
    <col min="10244" max="10244" width="13.42578125" bestFit="1" customWidth="1"/>
    <col min="10245" max="10245" width="10.5703125" bestFit="1" customWidth="1"/>
    <col min="10246" max="10246" width="11.140625" customWidth="1"/>
    <col min="10247" max="10247" width="10.28515625" customWidth="1"/>
    <col min="10248" max="10248" width="11.140625" bestFit="1" customWidth="1"/>
    <col min="10249" max="10249" width="10.28515625" customWidth="1"/>
    <col min="10250" max="10250" width="10.7109375" customWidth="1"/>
    <col min="10251" max="10251" width="10.28515625" customWidth="1"/>
    <col min="10252" max="10252" width="13.42578125" bestFit="1" customWidth="1"/>
    <col min="10253" max="10253" width="10.28515625" customWidth="1"/>
    <col min="10498" max="10498" width="7" customWidth="1"/>
    <col min="10499" max="10499" width="25.7109375" customWidth="1"/>
    <col min="10500" max="10500" width="13.42578125" bestFit="1" customWidth="1"/>
    <col min="10501" max="10501" width="10.5703125" bestFit="1" customWidth="1"/>
    <col min="10502" max="10502" width="11.140625" customWidth="1"/>
    <col min="10503" max="10503" width="10.28515625" customWidth="1"/>
    <col min="10504" max="10504" width="11.140625" bestFit="1" customWidth="1"/>
    <col min="10505" max="10505" width="10.28515625" customWidth="1"/>
    <col min="10506" max="10506" width="10.7109375" customWidth="1"/>
    <col min="10507" max="10507" width="10.28515625" customWidth="1"/>
    <col min="10508" max="10508" width="13.42578125" bestFit="1" customWidth="1"/>
    <col min="10509" max="10509" width="10.28515625" customWidth="1"/>
    <col min="10754" max="10754" width="7" customWidth="1"/>
    <col min="10755" max="10755" width="25.7109375" customWidth="1"/>
    <col min="10756" max="10756" width="13.42578125" bestFit="1" customWidth="1"/>
    <col min="10757" max="10757" width="10.5703125" bestFit="1" customWidth="1"/>
    <col min="10758" max="10758" width="11.140625" customWidth="1"/>
    <col min="10759" max="10759" width="10.28515625" customWidth="1"/>
    <col min="10760" max="10760" width="11.140625" bestFit="1" customWidth="1"/>
    <col min="10761" max="10761" width="10.28515625" customWidth="1"/>
    <col min="10762" max="10762" width="10.7109375" customWidth="1"/>
    <col min="10763" max="10763" width="10.28515625" customWidth="1"/>
    <col min="10764" max="10764" width="13.42578125" bestFit="1" customWidth="1"/>
    <col min="10765" max="10765" width="10.28515625" customWidth="1"/>
    <col min="11010" max="11010" width="7" customWidth="1"/>
    <col min="11011" max="11011" width="25.7109375" customWidth="1"/>
    <col min="11012" max="11012" width="13.42578125" bestFit="1" customWidth="1"/>
    <col min="11013" max="11013" width="10.5703125" bestFit="1" customWidth="1"/>
    <col min="11014" max="11014" width="11.140625" customWidth="1"/>
    <col min="11015" max="11015" width="10.28515625" customWidth="1"/>
    <col min="11016" max="11016" width="11.140625" bestFit="1" customWidth="1"/>
    <col min="11017" max="11017" width="10.28515625" customWidth="1"/>
    <col min="11018" max="11018" width="10.7109375" customWidth="1"/>
    <col min="11019" max="11019" width="10.28515625" customWidth="1"/>
    <col min="11020" max="11020" width="13.42578125" bestFit="1" customWidth="1"/>
    <col min="11021" max="11021" width="10.28515625" customWidth="1"/>
    <col min="11266" max="11266" width="7" customWidth="1"/>
    <col min="11267" max="11267" width="25.7109375" customWidth="1"/>
    <col min="11268" max="11268" width="13.42578125" bestFit="1" customWidth="1"/>
    <col min="11269" max="11269" width="10.5703125" bestFit="1" customWidth="1"/>
    <col min="11270" max="11270" width="11.140625" customWidth="1"/>
    <col min="11271" max="11271" width="10.28515625" customWidth="1"/>
    <col min="11272" max="11272" width="11.140625" bestFit="1" customWidth="1"/>
    <col min="11273" max="11273" width="10.28515625" customWidth="1"/>
    <col min="11274" max="11274" width="10.7109375" customWidth="1"/>
    <col min="11275" max="11275" width="10.28515625" customWidth="1"/>
    <col min="11276" max="11276" width="13.42578125" bestFit="1" customWidth="1"/>
    <col min="11277" max="11277" width="10.28515625" customWidth="1"/>
    <col min="11522" max="11522" width="7" customWidth="1"/>
    <col min="11523" max="11523" width="25.7109375" customWidth="1"/>
    <col min="11524" max="11524" width="13.42578125" bestFit="1" customWidth="1"/>
    <col min="11525" max="11525" width="10.5703125" bestFit="1" customWidth="1"/>
    <col min="11526" max="11526" width="11.140625" customWidth="1"/>
    <col min="11527" max="11527" width="10.28515625" customWidth="1"/>
    <col min="11528" max="11528" width="11.140625" bestFit="1" customWidth="1"/>
    <col min="11529" max="11529" width="10.28515625" customWidth="1"/>
    <col min="11530" max="11530" width="10.7109375" customWidth="1"/>
    <col min="11531" max="11531" width="10.28515625" customWidth="1"/>
    <col min="11532" max="11532" width="13.42578125" bestFit="1" customWidth="1"/>
    <col min="11533" max="11533" width="10.28515625" customWidth="1"/>
    <col min="11778" max="11778" width="7" customWidth="1"/>
    <col min="11779" max="11779" width="25.7109375" customWidth="1"/>
    <col min="11780" max="11780" width="13.42578125" bestFit="1" customWidth="1"/>
    <col min="11781" max="11781" width="10.5703125" bestFit="1" customWidth="1"/>
    <col min="11782" max="11782" width="11.140625" customWidth="1"/>
    <col min="11783" max="11783" width="10.28515625" customWidth="1"/>
    <col min="11784" max="11784" width="11.140625" bestFit="1" customWidth="1"/>
    <col min="11785" max="11785" width="10.28515625" customWidth="1"/>
    <col min="11786" max="11786" width="10.7109375" customWidth="1"/>
    <col min="11787" max="11787" width="10.28515625" customWidth="1"/>
    <col min="11788" max="11788" width="13.42578125" bestFit="1" customWidth="1"/>
    <col min="11789" max="11789" width="10.28515625" customWidth="1"/>
    <col min="12034" max="12034" width="7" customWidth="1"/>
    <col min="12035" max="12035" width="25.7109375" customWidth="1"/>
    <col min="12036" max="12036" width="13.42578125" bestFit="1" customWidth="1"/>
    <col min="12037" max="12037" width="10.5703125" bestFit="1" customWidth="1"/>
    <col min="12038" max="12038" width="11.140625" customWidth="1"/>
    <col min="12039" max="12039" width="10.28515625" customWidth="1"/>
    <col min="12040" max="12040" width="11.140625" bestFit="1" customWidth="1"/>
    <col min="12041" max="12041" width="10.28515625" customWidth="1"/>
    <col min="12042" max="12042" width="10.7109375" customWidth="1"/>
    <col min="12043" max="12043" width="10.28515625" customWidth="1"/>
    <col min="12044" max="12044" width="13.42578125" bestFit="1" customWidth="1"/>
    <col min="12045" max="12045" width="10.28515625" customWidth="1"/>
    <col min="12290" max="12290" width="7" customWidth="1"/>
    <col min="12291" max="12291" width="25.7109375" customWidth="1"/>
    <col min="12292" max="12292" width="13.42578125" bestFit="1" customWidth="1"/>
    <col min="12293" max="12293" width="10.5703125" bestFit="1" customWidth="1"/>
    <col min="12294" max="12294" width="11.140625" customWidth="1"/>
    <col min="12295" max="12295" width="10.28515625" customWidth="1"/>
    <col min="12296" max="12296" width="11.140625" bestFit="1" customWidth="1"/>
    <col min="12297" max="12297" width="10.28515625" customWidth="1"/>
    <col min="12298" max="12298" width="10.7109375" customWidth="1"/>
    <col min="12299" max="12299" width="10.28515625" customWidth="1"/>
    <col min="12300" max="12300" width="13.42578125" bestFit="1" customWidth="1"/>
    <col min="12301" max="12301" width="10.28515625" customWidth="1"/>
    <col min="12546" max="12546" width="7" customWidth="1"/>
    <col min="12547" max="12547" width="25.7109375" customWidth="1"/>
    <col min="12548" max="12548" width="13.42578125" bestFit="1" customWidth="1"/>
    <col min="12549" max="12549" width="10.5703125" bestFit="1" customWidth="1"/>
    <col min="12550" max="12550" width="11.140625" customWidth="1"/>
    <col min="12551" max="12551" width="10.28515625" customWidth="1"/>
    <col min="12552" max="12552" width="11.140625" bestFit="1" customWidth="1"/>
    <col min="12553" max="12553" width="10.28515625" customWidth="1"/>
    <col min="12554" max="12554" width="10.7109375" customWidth="1"/>
    <col min="12555" max="12555" width="10.28515625" customWidth="1"/>
    <col min="12556" max="12556" width="13.42578125" bestFit="1" customWidth="1"/>
    <col min="12557" max="12557" width="10.28515625" customWidth="1"/>
    <col min="12802" max="12802" width="7" customWidth="1"/>
    <col min="12803" max="12803" width="25.7109375" customWidth="1"/>
    <col min="12804" max="12804" width="13.42578125" bestFit="1" customWidth="1"/>
    <col min="12805" max="12805" width="10.5703125" bestFit="1" customWidth="1"/>
    <col min="12806" max="12806" width="11.140625" customWidth="1"/>
    <col min="12807" max="12807" width="10.28515625" customWidth="1"/>
    <col min="12808" max="12808" width="11.140625" bestFit="1" customWidth="1"/>
    <col min="12809" max="12809" width="10.28515625" customWidth="1"/>
    <col min="12810" max="12810" width="10.7109375" customWidth="1"/>
    <col min="12811" max="12811" width="10.28515625" customWidth="1"/>
    <col min="12812" max="12812" width="13.42578125" bestFit="1" customWidth="1"/>
    <col min="12813" max="12813" width="10.28515625" customWidth="1"/>
    <col min="13058" max="13058" width="7" customWidth="1"/>
    <col min="13059" max="13059" width="25.7109375" customWidth="1"/>
    <col min="13060" max="13060" width="13.42578125" bestFit="1" customWidth="1"/>
    <col min="13061" max="13061" width="10.5703125" bestFit="1" customWidth="1"/>
    <col min="13062" max="13062" width="11.140625" customWidth="1"/>
    <col min="13063" max="13063" width="10.28515625" customWidth="1"/>
    <col min="13064" max="13064" width="11.140625" bestFit="1" customWidth="1"/>
    <col min="13065" max="13065" width="10.28515625" customWidth="1"/>
    <col min="13066" max="13066" width="10.7109375" customWidth="1"/>
    <col min="13067" max="13067" width="10.28515625" customWidth="1"/>
    <col min="13068" max="13068" width="13.42578125" bestFit="1" customWidth="1"/>
    <col min="13069" max="13069" width="10.28515625" customWidth="1"/>
    <col min="13314" max="13314" width="7" customWidth="1"/>
    <col min="13315" max="13315" width="25.7109375" customWidth="1"/>
    <col min="13316" max="13316" width="13.42578125" bestFit="1" customWidth="1"/>
    <col min="13317" max="13317" width="10.5703125" bestFit="1" customWidth="1"/>
    <col min="13318" max="13318" width="11.140625" customWidth="1"/>
    <col min="13319" max="13319" width="10.28515625" customWidth="1"/>
    <col min="13320" max="13320" width="11.140625" bestFit="1" customWidth="1"/>
    <col min="13321" max="13321" width="10.28515625" customWidth="1"/>
    <col min="13322" max="13322" width="10.7109375" customWidth="1"/>
    <col min="13323" max="13323" width="10.28515625" customWidth="1"/>
    <col min="13324" max="13324" width="13.42578125" bestFit="1" customWidth="1"/>
    <col min="13325" max="13325" width="10.28515625" customWidth="1"/>
    <col min="13570" max="13570" width="7" customWidth="1"/>
    <col min="13571" max="13571" width="25.7109375" customWidth="1"/>
    <col min="13572" max="13572" width="13.42578125" bestFit="1" customWidth="1"/>
    <col min="13573" max="13573" width="10.5703125" bestFit="1" customWidth="1"/>
    <col min="13574" max="13574" width="11.140625" customWidth="1"/>
    <col min="13575" max="13575" width="10.28515625" customWidth="1"/>
    <col min="13576" max="13576" width="11.140625" bestFit="1" customWidth="1"/>
    <col min="13577" max="13577" width="10.28515625" customWidth="1"/>
    <col min="13578" max="13578" width="10.7109375" customWidth="1"/>
    <col min="13579" max="13579" width="10.28515625" customWidth="1"/>
    <col min="13580" max="13580" width="13.42578125" bestFit="1" customWidth="1"/>
    <col min="13581" max="13581" width="10.28515625" customWidth="1"/>
    <col min="13826" max="13826" width="7" customWidth="1"/>
    <col min="13827" max="13827" width="25.7109375" customWidth="1"/>
    <col min="13828" max="13828" width="13.42578125" bestFit="1" customWidth="1"/>
    <col min="13829" max="13829" width="10.5703125" bestFit="1" customWidth="1"/>
    <col min="13830" max="13830" width="11.140625" customWidth="1"/>
    <col min="13831" max="13831" width="10.28515625" customWidth="1"/>
    <col min="13832" max="13832" width="11.140625" bestFit="1" customWidth="1"/>
    <col min="13833" max="13833" width="10.28515625" customWidth="1"/>
    <col min="13834" max="13834" width="10.7109375" customWidth="1"/>
    <col min="13835" max="13835" width="10.28515625" customWidth="1"/>
    <col min="13836" max="13836" width="13.42578125" bestFit="1" customWidth="1"/>
    <col min="13837" max="13837" width="10.28515625" customWidth="1"/>
    <col min="14082" max="14082" width="7" customWidth="1"/>
    <col min="14083" max="14083" width="25.7109375" customWidth="1"/>
    <col min="14084" max="14084" width="13.42578125" bestFit="1" customWidth="1"/>
    <col min="14085" max="14085" width="10.5703125" bestFit="1" customWidth="1"/>
    <col min="14086" max="14086" width="11.140625" customWidth="1"/>
    <col min="14087" max="14087" width="10.28515625" customWidth="1"/>
    <col min="14088" max="14088" width="11.140625" bestFit="1" customWidth="1"/>
    <col min="14089" max="14089" width="10.28515625" customWidth="1"/>
    <col min="14090" max="14090" width="10.7109375" customWidth="1"/>
    <col min="14091" max="14091" width="10.28515625" customWidth="1"/>
    <col min="14092" max="14092" width="13.42578125" bestFit="1" customWidth="1"/>
    <col min="14093" max="14093" width="10.28515625" customWidth="1"/>
    <col min="14338" max="14338" width="7" customWidth="1"/>
    <col min="14339" max="14339" width="25.7109375" customWidth="1"/>
    <col min="14340" max="14340" width="13.42578125" bestFit="1" customWidth="1"/>
    <col min="14341" max="14341" width="10.5703125" bestFit="1" customWidth="1"/>
    <col min="14342" max="14342" width="11.140625" customWidth="1"/>
    <col min="14343" max="14343" width="10.28515625" customWidth="1"/>
    <col min="14344" max="14344" width="11.140625" bestFit="1" customWidth="1"/>
    <col min="14345" max="14345" width="10.28515625" customWidth="1"/>
    <col min="14346" max="14346" width="10.7109375" customWidth="1"/>
    <col min="14347" max="14347" width="10.28515625" customWidth="1"/>
    <col min="14348" max="14348" width="13.42578125" bestFit="1" customWidth="1"/>
    <col min="14349" max="14349" width="10.28515625" customWidth="1"/>
    <col min="14594" max="14594" width="7" customWidth="1"/>
    <col min="14595" max="14595" width="25.7109375" customWidth="1"/>
    <col min="14596" max="14596" width="13.42578125" bestFit="1" customWidth="1"/>
    <col min="14597" max="14597" width="10.5703125" bestFit="1" customWidth="1"/>
    <col min="14598" max="14598" width="11.140625" customWidth="1"/>
    <col min="14599" max="14599" width="10.28515625" customWidth="1"/>
    <col min="14600" max="14600" width="11.140625" bestFit="1" customWidth="1"/>
    <col min="14601" max="14601" width="10.28515625" customWidth="1"/>
    <col min="14602" max="14602" width="10.7109375" customWidth="1"/>
    <col min="14603" max="14603" width="10.28515625" customWidth="1"/>
    <col min="14604" max="14604" width="13.42578125" bestFit="1" customWidth="1"/>
    <col min="14605" max="14605" width="10.28515625" customWidth="1"/>
    <col min="14850" max="14850" width="7" customWidth="1"/>
    <col min="14851" max="14851" width="25.7109375" customWidth="1"/>
    <col min="14852" max="14852" width="13.42578125" bestFit="1" customWidth="1"/>
    <col min="14853" max="14853" width="10.5703125" bestFit="1" customWidth="1"/>
    <col min="14854" max="14854" width="11.140625" customWidth="1"/>
    <col min="14855" max="14855" width="10.28515625" customWidth="1"/>
    <col min="14856" max="14856" width="11.140625" bestFit="1" customWidth="1"/>
    <col min="14857" max="14857" width="10.28515625" customWidth="1"/>
    <col min="14858" max="14858" width="10.7109375" customWidth="1"/>
    <col min="14859" max="14859" width="10.28515625" customWidth="1"/>
    <col min="14860" max="14860" width="13.42578125" bestFit="1" customWidth="1"/>
    <col min="14861" max="14861" width="10.28515625" customWidth="1"/>
    <col min="15106" max="15106" width="7" customWidth="1"/>
    <col min="15107" max="15107" width="25.7109375" customWidth="1"/>
    <col min="15108" max="15108" width="13.42578125" bestFit="1" customWidth="1"/>
    <col min="15109" max="15109" width="10.5703125" bestFit="1" customWidth="1"/>
    <col min="15110" max="15110" width="11.140625" customWidth="1"/>
    <col min="15111" max="15111" width="10.28515625" customWidth="1"/>
    <col min="15112" max="15112" width="11.140625" bestFit="1" customWidth="1"/>
    <col min="15113" max="15113" width="10.28515625" customWidth="1"/>
    <col min="15114" max="15114" width="10.7109375" customWidth="1"/>
    <col min="15115" max="15115" width="10.28515625" customWidth="1"/>
    <col min="15116" max="15116" width="13.42578125" bestFit="1" customWidth="1"/>
    <col min="15117" max="15117" width="10.28515625" customWidth="1"/>
    <col min="15362" max="15362" width="7" customWidth="1"/>
    <col min="15363" max="15363" width="25.7109375" customWidth="1"/>
    <col min="15364" max="15364" width="13.42578125" bestFit="1" customWidth="1"/>
    <col min="15365" max="15365" width="10.5703125" bestFit="1" customWidth="1"/>
    <col min="15366" max="15366" width="11.140625" customWidth="1"/>
    <col min="15367" max="15367" width="10.28515625" customWidth="1"/>
    <col min="15368" max="15368" width="11.140625" bestFit="1" customWidth="1"/>
    <col min="15369" max="15369" width="10.28515625" customWidth="1"/>
    <col min="15370" max="15370" width="10.7109375" customWidth="1"/>
    <col min="15371" max="15371" width="10.28515625" customWidth="1"/>
    <col min="15372" max="15372" width="13.42578125" bestFit="1" customWidth="1"/>
    <col min="15373" max="15373" width="10.28515625" customWidth="1"/>
    <col min="15618" max="15618" width="7" customWidth="1"/>
    <col min="15619" max="15619" width="25.7109375" customWidth="1"/>
    <col min="15620" max="15620" width="13.42578125" bestFit="1" customWidth="1"/>
    <col min="15621" max="15621" width="10.5703125" bestFit="1" customWidth="1"/>
    <col min="15622" max="15622" width="11.140625" customWidth="1"/>
    <col min="15623" max="15623" width="10.28515625" customWidth="1"/>
    <col min="15624" max="15624" width="11.140625" bestFit="1" customWidth="1"/>
    <col min="15625" max="15625" width="10.28515625" customWidth="1"/>
    <col min="15626" max="15626" width="10.7109375" customWidth="1"/>
    <col min="15627" max="15627" width="10.28515625" customWidth="1"/>
    <col min="15628" max="15628" width="13.42578125" bestFit="1" customWidth="1"/>
    <col min="15629" max="15629" width="10.28515625" customWidth="1"/>
    <col min="15874" max="15874" width="7" customWidth="1"/>
    <col min="15875" max="15875" width="25.7109375" customWidth="1"/>
    <col min="15876" max="15876" width="13.42578125" bestFit="1" customWidth="1"/>
    <col min="15877" max="15877" width="10.5703125" bestFit="1" customWidth="1"/>
    <col min="15878" max="15878" width="11.140625" customWidth="1"/>
    <col min="15879" max="15879" width="10.28515625" customWidth="1"/>
    <col min="15880" max="15880" width="11.140625" bestFit="1" customWidth="1"/>
    <col min="15881" max="15881" width="10.28515625" customWidth="1"/>
    <col min="15882" max="15882" width="10.7109375" customWidth="1"/>
    <col min="15883" max="15883" width="10.28515625" customWidth="1"/>
    <col min="15884" max="15884" width="13.42578125" bestFit="1" customWidth="1"/>
    <col min="15885" max="15885" width="10.28515625" customWidth="1"/>
    <col min="16130" max="16130" width="7" customWidth="1"/>
    <col min="16131" max="16131" width="25.7109375" customWidth="1"/>
    <col min="16132" max="16132" width="13.42578125" bestFit="1" customWidth="1"/>
    <col min="16133" max="16133" width="10.5703125" bestFit="1" customWidth="1"/>
    <col min="16134" max="16134" width="11.140625" customWidth="1"/>
    <col min="16135" max="16135" width="10.28515625" customWidth="1"/>
    <col min="16136" max="16136" width="11.140625" bestFit="1" customWidth="1"/>
    <col min="16137" max="16137" width="10.28515625" customWidth="1"/>
    <col min="16138" max="16138" width="10.7109375" customWidth="1"/>
    <col min="16139" max="16139" width="10.28515625" customWidth="1"/>
    <col min="16140" max="16140" width="13.42578125" bestFit="1" customWidth="1"/>
    <col min="16141" max="16141" width="10.28515625" customWidth="1"/>
  </cols>
  <sheetData>
    <row r="5" spans="1:14" ht="29.25" x14ac:dyDescent="0.5">
      <c r="B5" s="230" t="s">
        <v>117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</row>
    <row r="6" spans="1:14" ht="15.75" x14ac:dyDescent="0.25">
      <c r="B6" s="165"/>
      <c r="C6" s="166"/>
      <c r="D6" s="167"/>
      <c r="E6" s="168"/>
      <c r="F6" s="169"/>
      <c r="G6" s="169"/>
      <c r="H6" s="165"/>
      <c r="I6" s="170"/>
      <c r="J6" s="170"/>
      <c r="K6" s="170"/>
      <c r="L6" s="165"/>
      <c r="M6" s="165"/>
    </row>
    <row r="7" spans="1:14" ht="17.25" x14ac:dyDescent="0.35">
      <c r="B7" s="2" t="s">
        <v>51</v>
      </c>
      <c r="C7" s="171"/>
      <c r="D7" s="172"/>
      <c r="E7" s="173"/>
      <c r="F7" s="174"/>
      <c r="G7" s="174"/>
      <c r="H7"/>
      <c r="I7" s="175"/>
      <c r="J7" s="175"/>
      <c r="K7" s="175"/>
    </row>
    <row r="8" spans="1:14" ht="16.5" x14ac:dyDescent="0.35">
      <c r="B8" s="2" t="s">
        <v>33</v>
      </c>
    </row>
    <row r="9" spans="1:14" ht="16.5" x14ac:dyDescent="0.35">
      <c r="B9" s="2" t="s">
        <v>126</v>
      </c>
    </row>
    <row r="10" spans="1:14" ht="16.5" x14ac:dyDescent="0.35">
      <c r="B10" s="2" t="s">
        <v>141</v>
      </c>
      <c r="C10" s="177"/>
    </row>
    <row r="11" spans="1:14" ht="15.75" thickBot="1" x14ac:dyDescent="0.25">
      <c r="B11" s="178"/>
      <c r="C11" s="177"/>
    </row>
    <row r="12" spans="1:14" ht="16.5" x14ac:dyDescent="0.35">
      <c r="B12" s="231" t="s">
        <v>91</v>
      </c>
      <c r="C12" s="232"/>
      <c r="D12" s="179" t="s">
        <v>92</v>
      </c>
      <c r="E12" s="180" t="s">
        <v>93</v>
      </c>
      <c r="F12" s="235" t="s">
        <v>94</v>
      </c>
      <c r="G12" s="236"/>
      <c r="H12" s="235" t="s">
        <v>95</v>
      </c>
      <c r="I12" s="236"/>
      <c r="J12" s="235" t="s">
        <v>96</v>
      </c>
      <c r="K12" s="236"/>
      <c r="L12" s="235" t="s">
        <v>97</v>
      </c>
      <c r="M12" s="237"/>
    </row>
    <row r="13" spans="1:14" ht="17.25" thickBot="1" x14ac:dyDescent="0.4">
      <c r="B13" s="233"/>
      <c r="C13" s="234"/>
      <c r="D13" s="181" t="s">
        <v>98</v>
      </c>
      <c r="E13" s="182" t="s">
        <v>99</v>
      </c>
      <c r="F13" s="183" t="s">
        <v>100</v>
      </c>
      <c r="G13" s="182" t="s">
        <v>101</v>
      </c>
      <c r="H13" s="181" t="s">
        <v>100</v>
      </c>
      <c r="I13" s="182" t="s">
        <v>101</v>
      </c>
      <c r="J13" s="182" t="s">
        <v>100</v>
      </c>
      <c r="K13" s="182" t="s">
        <v>101</v>
      </c>
      <c r="L13" s="181" t="s">
        <v>100</v>
      </c>
      <c r="M13" s="184" t="s">
        <v>101</v>
      </c>
    </row>
    <row r="14" spans="1:14" ht="16.5" x14ac:dyDescent="0.35">
      <c r="A14" s="72"/>
      <c r="B14" s="185" t="s">
        <v>102</v>
      </c>
      <c r="C14" s="186" t="s">
        <v>103</v>
      </c>
      <c r="D14" s="187">
        <f>Global!J14</f>
        <v>1351.71</v>
      </c>
      <c r="E14" s="188">
        <f>SUM(D14/D$30)</f>
        <v>1.52E-2</v>
      </c>
      <c r="F14" s="33">
        <f>SUM(($D$14*100)/100)</f>
        <v>1351.71</v>
      </c>
      <c r="G14" s="189">
        <f>SUM(F14/$D$30)</f>
        <v>1.52E-2</v>
      </c>
      <c r="H14" s="33"/>
      <c r="I14" s="189"/>
      <c r="J14" s="33"/>
      <c r="K14" s="189"/>
      <c r="L14" s="33" t="s">
        <v>10</v>
      </c>
      <c r="M14" s="190" t="s">
        <v>10</v>
      </c>
      <c r="N14" s="72"/>
    </row>
    <row r="15" spans="1:14" ht="16.5" x14ac:dyDescent="0.35">
      <c r="A15" s="72"/>
      <c r="B15" s="191" t="s">
        <v>10</v>
      </c>
      <c r="C15" s="192" t="s">
        <v>10</v>
      </c>
      <c r="D15" s="193" t="s">
        <v>10</v>
      </c>
      <c r="E15" s="194" t="s">
        <v>10</v>
      </c>
      <c r="F15" s="95"/>
      <c r="G15" s="195"/>
      <c r="H15" s="95"/>
      <c r="I15" s="195"/>
      <c r="J15" s="95" t="s">
        <v>10</v>
      </c>
      <c r="K15" s="195" t="s">
        <v>10</v>
      </c>
      <c r="L15" s="95" t="s">
        <v>10</v>
      </c>
      <c r="M15" s="196" t="s">
        <v>10</v>
      </c>
      <c r="N15" s="72"/>
    </row>
    <row r="16" spans="1:14" ht="16.5" x14ac:dyDescent="0.35">
      <c r="A16" s="72"/>
      <c r="B16" s="191" t="s">
        <v>104</v>
      </c>
      <c r="C16" s="192" t="s">
        <v>118</v>
      </c>
      <c r="D16" s="193">
        <f>Global!J17</f>
        <v>6211.47</v>
      </c>
      <c r="E16" s="194">
        <f>SUM(D16/D$30)</f>
        <v>6.9800000000000001E-2</v>
      </c>
      <c r="F16" s="95">
        <f>SUM(($D$16*100)/100)</f>
        <v>6211.47</v>
      </c>
      <c r="G16" s="195">
        <f>SUM(F16/$D$30)</f>
        <v>6.9800000000000001E-2</v>
      </c>
      <c r="H16" s="95"/>
      <c r="I16" s="195"/>
      <c r="J16" s="95"/>
      <c r="K16" s="195"/>
      <c r="L16" s="95" t="s">
        <v>105</v>
      </c>
      <c r="M16" s="196" t="s">
        <v>10</v>
      </c>
      <c r="N16" s="72"/>
    </row>
    <row r="17" spans="1:14" ht="16.5" x14ac:dyDescent="0.35">
      <c r="A17" s="165"/>
      <c r="B17" s="191" t="s">
        <v>10</v>
      </c>
      <c r="C17" s="192" t="s">
        <v>10</v>
      </c>
      <c r="D17" s="193" t="s">
        <v>10</v>
      </c>
      <c r="E17" s="194" t="s">
        <v>10</v>
      </c>
      <c r="F17" s="95"/>
      <c r="G17" s="195"/>
      <c r="H17" s="95"/>
      <c r="I17" s="195"/>
      <c r="J17" s="95" t="s">
        <v>10</v>
      </c>
      <c r="K17" s="195" t="s">
        <v>10</v>
      </c>
      <c r="L17" s="95"/>
      <c r="M17" s="196" t="s">
        <v>10</v>
      </c>
      <c r="N17" s="72"/>
    </row>
    <row r="18" spans="1:14" ht="16.5" x14ac:dyDescent="0.35">
      <c r="A18" s="165"/>
      <c r="B18" s="191" t="s">
        <v>106</v>
      </c>
      <c r="C18" s="192" t="s">
        <v>119</v>
      </c>
      <c r="D18" s="193">
        <f>Global!J22</f>
        <v>15294.18</v>
      </c>
      <c r="E18" s="194">
        <f>SUM(D18/D$30)</f>
        <v>0.1719</v>
      </c>
      <c r="F18" s="95">
        <f>SUM((D18*50)/100)</f>
        <v>7647.09</v>
      </c>
      <c r="G18" s="195">
        <f>SUM(F18/D$30)</f>
        <v>8.5999999999999993E-2</v>
      </c>
      <c r="H18" s="95">
        <f>SUM($D$18*50/100)</f>
        <v>7647.09</v>
      </c>
      <c r="I18" s="195">
        <f>SUM(H18/$D30)</f>
        <v>8.5999999999999993E-2</v>
      </c>
      <c r="J18" s="95"/>
      <c r="K18" s="195"/>
      <c r="L18" s="95"/>
      <c r="M18" s="196"/>
      <c r="N18" s="72"/>
    </row>
    <row r="19" spans="1:14" ht="16.5" x14ac:dyDescent="0.35">
      <c r="A19" s="72"/>
      <c r="B19" s="191" t="s">
        <v>10</v>
      </c>
      <c r="C19" s="192" t="s">
        <v>10</v>
      </c>
      <c r="D19" s="193" t="s">
        <v>10</v>
      </c>
      <c r="E19" s="194" t="s">
        <v>10</v>
      </c>
      <c r="F19" s="95" t="s">
        <v>10</v>
      </c>
      <c r="G19" s="195" t="s">
        <v>10</v>
      </c>
      <c r="H19" s="95" t="s">
        <v>10</v>
      </c>
      <c r="I19" s="195" t="s">
        <v>10</v>
      </c>
      <c r="J19" s="95" t="s">
        <v>10</v>
      </c>
      <c r="K19" s="195"/>
      <c r="L19" s="95"/>
      <c r="M19" s="196"/>
      <c r="N19" s="72"/>
    </row>
    <row r="20" spans="1:14" ht="16.5" x14ac:dyDescent="0.35">
      <c r="A20" s="72"/>
      <c r="B20" s="191" t="s">
        <v>107</v>
      </c>
      <c r="C20" s="192" t="s">
        <v>26</v>
      </c>
      <c r="D20" s="193">
        <f>Global!J39</f>
        <v>54183.53</v>
      </c>
      <c r="E20" s="194">
        <f>SUM(D20/D$30)</f>
        <v>0.60919999999999996</v>
      </c>
      <c r="F20" s="95"/>
      <c r="G20" s="195"/>
      <c r="H20" s="95">
        <f>SUM($D$20*30/100)</f>
        <v>16255.06</v>
      </c>
      <c r="I20" s="195">
        <f>SUM(H20/$D30)</f>
        <v>0.1827</v>
      </c>
      <c r="J20" s="95">
        <f>SUM($D$20*35/100)</f>
        <v>18964.240000000002</v>
      </c>
      <c r="K20" s="195">
        <f>SUM(J20/$D30)</f>
        <v>0.2132</v>
      </c>
      <c r="L20" s="95">
        <f>SUM($D$20*35/100)</f>
        <v>18964.240000000002</v>
      </c>
      <c r="M20" s="196">
        <f>SUM(L20/$D30)</f>
        <v>0.2132</v>
      </c>
      <c r="N20" s="72"/>
    </row>
    <row r="21" spans="1:14" ht="16.5" x14ac:dyDescent="0.35">
      <c r="A21" s="165"/>
      <c r="B21" s="191" t="s">
        <v>10</v>
      </c>
      <c r="C21" s="192" t="s">
        <v>10</v>
      </c>
      <c r="D21" s="193" t="s">
        <v>10</v>
      </c>
      <c r="E21" s="194" t="s">
        <v>10</v>
      </c>
      <c r="F21" s="95" t="s">
        <v>10</v>
      </c>
      <c r="G21" s="195" t="s">
        <v>10</v>
      </c>
      <c r="H21" s="95"/>
      <c r="I21" s="195"/>
      <c r="J21" s="95"/>
      <c r="K21" s="195"/>
      <c r="L21" s="95" t="s">
        <v>10</v>
      </c>
      <c r="M21" s="196" t="s">
        <v>10</v>
      </c>
      <c r="N21" s="72"/>
    </row>
    <row r="22" spans="1:14" ht="16.5" x14ac:dyDescent="0.35">
      <c r="A22" s="165"/>
      <c r="B22" s="191" t="s">
        <v>108</v>
      </c>
      <c r="C22" s="192" t="s">
        <v>120</v>
      </c>
      <c r="D22" s="193">
        <f>Global!J43</f>
        <v>11611.37</v>
      </c>
      <c r="E22" s="194">
        <f>SUM(D22/D$30)</f>
        <v>0.1305</v>
      </c>
      <c r="F22" s="95" t="s">
        <v>10</v>
      </c>
      <c r="G22" s="195" t="s">
        <v>10</v>
      </c>
      <c r="H22" s="95" t="s">
        <v>10</v>
      </c>
      <c r="I22" s="195" t="s">
        <v>10</v>
      </c>
      <c r="J22" s="95"/>
      <c r="K22" s="195"/>
      <c r="L22" s="95">
        <f>SUM((D22*100)/100)</f>
        <v>11611.37</v>
      </c>
      <c r="M22" s="196">
        <f>SUM(L22/D$30)</f>
        <v>0.1305</v>
      </c>
      <c r="N22" s="72"/>
    </row>
    <row r="23" spans="1:14" ht="16.5" x14ac:dyDescent="0.35">
      <c r="A23" s="165"/>
      <c r="B23" s="191"/>
      <c r="C23" s="192"/>
      <c r="D23" s="193"/>
      <c r="E23" s="194"/>
      <c r="F23" s="95"/>
      <c r="G23" s="195"/>
      <c r="H23" s="95"/>
      <c r="I23" s="195"/>
      <c r="J23" s="95"/>
      <c r="K23" s="195"/>
      <c r="L23" s="95"/>
      <c r="M23" s="196"/>
      <c r="N23" s="72"/>
    </row>
    <row r="24" spans="1:14" ht="16.5" x14ac:dyDescent="0.35">
      <c r="A24" s="72"/>
      <c r="B24" s="191" t="s">
        <v>109</v>
      </c>
      <c r="C24" s="192" t="s">
        <v>121</v>
      </c>
      <c r="D24" s="193">
        <f>Global!J46</f>
        <v>201.12</v>
      </c>
      <c r="E24" s="194">
        <f>SUM(D24/D$30)</f>
        <v>2.3E-3</v>
      </c>
      <c r="F24" s="95" t="s">
        <v>10</v>
      </c>
      <c r="G24" s="195" t="s">
        <v>10</v>
      </c>
      <c r="H24" s="95" t="s">
        <v>10</v>
      </c>
      <c r="I24" s="195" t="s">
        <v>10</v>
      </c>
      <c r="J24" s="95"/>
      <c r="K24" s="195"/>
      <c r="L24" s="95">
        <f>SUM((D24*100)/100)</f>
        <v>201.12</v>
      </c>
      <c r="M24" s="196">
        <f>SUM(L24/D$30)</f>
        <v>2.3E-3</v>
      </c>
      <c r="N24" s="72"/>
    </row>
    <row r="25" spans="1:14" ht="16.5" x14ac:dyDescent="0.35">
      <c r="A25" s="165"/>
      <c r="B25" s="191"/>
      <c r="C25" s="192"/>
      <c r="D25" s="193"/>
      <c r="E25" s="194"/>
      <c r="F25" s="95"/>
      <c r="G25" s="195"/>
      <c r="H25" s="95"/>
      <c r="I25" s="195"/>
      <c r="J25" s="95"/>
      <c r="K25" s="195"/>
      <c r="L25" s="95"/>
      <c r="M25" s="196"/>
      <c r="N25" s="72"/>
    </row>
    <row r="26" spans="1:14" ht="16.5" x14ac:dyDescent="0.35">
      <c r="A26" s="72"/>
      <c r="B26" s="191" t="s">
        <v>132</v>
      </c>
      <c r="C26" s="192" t="s">
        <v>140</v>
      </c>
      <c r="D26" s="193">
        <f>Global!J49</f>
        <v>95.72</v>
      </c>
      <c r="E26" s="194">
        <f>SUM(D26/D$30)</f>
        <v>1.1000000000000001E-3</v>
      </c>
      <c r="F26" s="95" t="s">
        <v>10</v>
      </c>
      <c r="G26" s="195" t="s">
        <v>10</v>
      </c>
      <c r="H26" s="95" t="s">
        <v>10</v>
      </c>
      <c r="I26" s="195" t="s">
        <v>10</v>
      </c>
      <c r="J26" s="95"/>
      <c r="K26" s="195"/>
      <c r="L26" s="95">
        <f>SUM((D26*100)/100)</f>
        <v>95.72</v>
      </c>
      <c r="M26" s="196">
        <f>SUM(L26/D$30)</f>
        <v>1.1000000000000001E-3</v>
      </c>
      <c r="N26" s="72"/>
    </row>
    <row r="27" spans="1:14" ht="16.5" x14ac:dyDescent="0.35">
      <c r="A27" s="72"/>
      <c r="B27" s="191" t="s">
        <v>10</v>
      </c>
      <c r="C27" s="192" t="s">
        <v>10</v>
      </c>
      <c r="D27" s="193" t="s">
        <v>10</v>
      </c>
      <c r="E27" s="194" t="s">
        <v>10</v>
      </c>
      <c r="F27" s="95" t="s">
        <v>10</v>
      </c>
      <c r="G27" s="195"/>
      <c r="H27" s="95"/>
      <c r="I27" s="195"/>
      <c r="J27" s="95"/>
      <c r="K27" s="195"/>
      <c r="L27" s="95" t="s">
        <v>10</v>
      </c>
      <c r="M27" s="196" t="s">
        <v>10</v>
      </c>
      <c r="N27" s="72"/>
    </row>
    <row r="28" spans="1:14" ht="15" x14ac:dyDescent="0.3">
      <c r="A28" s="72"/>
      <c r="B28" s="192"/>
      <c r="C28" s="192"/>
      <c r="D28" s="197"/>
      <c r="E28" s="194"/>
      <c r="F28" s="95"/>
      <c r="G28" s="195"/>
      <c r="H28" s="95"/>
      <c r="I28" s="195"/>
      <c r="J28" s="95"/>
      <c r="K28" s="195"/>
      <c r="L28" s="95"/>
      <c r="M28" s="196"/>
      <c r="N28" s="72"/>
    </row>
    <row r="29" spans="1:14" ht="15.75" thickBot="1" x14ac:dyDescent="0.35">
      <c r="A29" s="72"/>
      <c r="B29" s="192" t="s">
        <v>10</v>
      </c>
      <c r="C29" s="198" t="s">
        <v>110</v>
      </c>
      <c r="D29" s="197" t="s">
        <v>10</v>
      </c>
      <c r="E29" s="194" t="s">
        <v>10</v>
      </c>
      <c r="F29" s="95">
        <f t="shared" ref="F29:M29" si="0">SUM(F14:F27)</f>
        <v>15210.27</v>
      </c>
      <c r="G29" s="195">
        <f t="shared" si="0"/>
        <v>0.17100000000000001</v>
      </c>
      <c r="H29" s="95">
        <f t="shared" si="0"/>
        <v>23902.15</v>
      </c>
      <c r="I29" s="195">
        <f t="shared" si="0"/>
        <v>0.26869999999999999</v>
      </c>
      <c r="J29" s="95">
        <f t="shared" si="0"/>
        <v>18964.240000000002</v>
      </c>
      <c r="K29" s="195">
        <f t="shared" si="0"/>
        <v>0.2132</v>
      </c>
      <c r="L29" s="95">
        <f>SUM(L14:L27)</f>
        <v>30872.45</v>
      </c>
      <c r="M29" s="196">
        <f t="shared" si="0"/>
        <v>0.34710000000000002</v>
      </c>
      <c r="N29" s="72"/>
    </row>
    <row r="30" spans="1:14" ht="17.25" thickBot="1" x14ac:dyDescent="0.4">
      <c r="A30" s="72"/>
      <c r="B30" s="192" t="s">
        <v>10</v>
      </c>
      <c r="C30" s="192"/>
      <c r="D30" s="199">
        <f>SUM(D14:D27)</f>
        <v>88949.1</v>
      </c>
      <c r="E30" s="200">
        <f>SUM(E14:E27)</f>
        <v>1</v>
      </c>
      <c r="F30" s="95"/>
      <c r="G30" s="195"/>
      <c r="H30" s="95"/>
      <c r="I30" s="195"/>
      <c r="J30" s="95"/>
      <c r="K30" s="195"/>
      <c r="L30" s="95"/>
      <c r="M30" s="196"/>
      <c r="N30" s="72"/>
    </row>
    <row r="31" spans="1:14" ht="17.25" thickBot="1" x14ac:dyDescent="0.4">
      <c r="A31" s="72"/>
      <c r="B31" s="192" t="s">
        <v>10</v>
      </c>
      <c r="C31" s="198" t="s">
        <v>111</v>
      </c>
      <c r="D31" s="197"/>
      <c r="E31" s="194"/>
      <c r="F31" s="95">
        <f>SUM(F29)</f>
        <v>15210.27</v>
      </c>
      <c r="G31" s="195">
        <f>SUM(G29)</f>
        <v>0.17100000000000001</v>
      </c>
      <c r="H31" s="95">
        <f>SUM(F29+H29)</f>
        <v>39112.42</v>
      </c>
      <c r="I31" s="195">
        <f>SUM(G29+I29)</f>
        <v>0.43969999999999998</v>
      </c>
      <c r="J31" s="95">
        <f>H31+J29</f>
        <v>58076.66</v>
      </c>
      <c r="K31" s="195">
        <f>SUM(G29+I29+K29)</f>
        <v>0.65290000000000004</v>
      </c>
      <c r="L31" s="201">
        <f>SUM(F29+H29+J29+L29)-0.01</f>
        <v>88949.1</v>
      </c>
      <c r="M31" s="202">
        <f>SUM(G29+I29+K29+M29)</f>
        <v>1</v>
      </c>
      <c r="N31" s="72"/>
    </row>
    <row r="32" spans="1:14" ht="15.75" thickBot="1" x14ac:dyDescent="0.35">
      <c r="A32" s="72"/>
      <c r="B32" s="203" t="s">
        <v>10</v>
      </c>
      <c r="C32" s="203"/>
      <c r="D32" s="204"/>
      <c r="E32" s="205"/>
      <c r="F32" s="42"/>
      <c r="G32" s="206"/>
      <c r="H32" s="42"/>
      <c r="I32" s="206"/>
      <c r="J32" s="42"/>
      <c r="K32" s="206"/>
      <c r="L32" s="42"/>
      <c r="M32" s="207"/>
      <c r="N32" s="72"/>
    </row>
    <row r="33" spans="2:13" ht="15" x14ac:dyDescent="0.3">
      <c r="B33" s="97" t="s">
        <v>10</v>
      </c>
      <c r="C33" s="97" t="s">
        <v>10</v>
      </c>
      <c r="D33" s="95" t="s">
        <v>10</v>
      </c>
      <c r="E33" s="195"/>
      <c r="F33" s="95"/>
      <c r="G33" s="195"/>
      <c r="H33" s="95"/>
      <c r="I33" s="195"/>
      <c r="J33" s="208"/>
      <c r="K33" s="195"/>
      <c r="L33" s="95"/>
      <c r="M33" s="195"/>
    </row>
    <row r="34" spans="2:13" ht="15" x14ac:dyDescent="0.3">
      <c r="B34" s="2"/>
      <c r="C34" s="2"/>
      <c r="D34" s="7"/>
      <c r="E34" s="209"/>
      <c r="F34" s="7"/>
      <c r="G34" s="209"/>
      <c r="H34" s="7"/>
      <c r="I34" s="209"/>
      <c r="J34" s="209"/>
      <c r="K34" s="209"/>
      <c r="L34" s="210" t="s">
        <v>10</v>
      </c>
      <c r="M34" s="2"/>
    </row>
    <row r="35" spans="2:13" ht="15" x14ac:dyDescent="0.3">
      <c r="B35" s="2"/>
      <c r="C35" s="2" t="str">
        <f>'Relação Ruas'!C26</f>
        <v>Maravilha (SC), 02 de Dezembro de 2014.</v>
      </c>
      <c r="D35" s="7"/>
      <c r="E35" s="209"/>
      <c r="F35" s="7"/>
      <c r="G35" s="209"/>
      <c r="H35" s="7"/>
      <c r="I35" s="209"/>
      <c r="J35" s="209"/>
      <c r="K35" s="209"/>
      <c r="L35" s="7"/>
      <c r="M35" s="2"/>
    </row>
    <row r="36" spans="2:13" ht="15" x14ac:dyDescent="0.3">
      <c r="B36" s="2"/>
      <c r="C36" s="2"/>
      <c r="D36" s="7"/>
      <c r="E36" s="209"/>
      <c r="F36" s="7"/>
      <c r="G36" s="209"/>
      <c r="H36" s="7"/>
      <c r="I36" s="209"/>
      <c r="J36" s="209"/>
      <c r="K36" s="209"/>
      <c r="L36" s="7"/>
      <c r="M36" s="2"/>
    </row>
    <row r="37" spans="2:13" ht="15" x14ac:dyDescent="0.3">
      <c r="B37" s="2"/>
      <c r="C37" s="2"/>
      <c r="D37" s="7"/>
      <c r="E37" s="209"/>
      <c r="F37" s="227" t="s">
        <v>112</v>
      </c>
      <c r="G37" s="227"/>
      <c r="H37" s="227"/>
      <c r="I37" s="227"/>
      <c r="J37" s="209"/>
      <c r="K37" s="209"/>
      <c r="L37" s="7"/>
      <c r="M37" s="2"/>
    </row>
    <row r="38" spans="2:13" ht="16.5" x14ac:dyDescent="0.3">
      <c r="B38" s="2"/>
      <c r="C38" s="2"/>
      <c r="D38" s="7"/>
      <c r="E38" s="209"/>
      <c r="F38" s="228" t="s">
        <v>113</v>
      </c>
      <c r="G38" s="228"/>
      <c r="H38" s="228"/>
      <c r="I38" s="228"/>
      <c r="J38" s="209"/>
      <c r="K38" s="209"/>
      <c r="L38" s="7"/>
      <c r="M38" s="2"/>
    </row>
    <row r="39" spans="2:13" ht="16.5" x14ac:dyDescent="0.35">
      <c r="B39" s="2"/>
      <c r="C39" s="2"/>
      <c r="D39" s="7"/>
      <c r="E39" s="209"/>
      <c r="F39" s="229" t="s">
        <v>114</v>
      </c>
      <c r="G39" s="229"/>
      <c r="H39" s="229"/>
      <c r="I39" s="229"/>
      <c r="J39" s="209"/>
      <c r="K39" s="209"/>
      <c r="L39" s="7"/>
      <c r="M39" s="2"/>
    </row>
    <row r="40" spans="2:13" ht="15" x14ac:dyDescent="0.3">
      <c r="B40" s="2"/>
      <c r="C40" s="2"/>
      <c r="D40" s="7"/>
      <c r="E40" s="209"/>
      <c r="F40" s="229" t="s">
        <v>115</v>
      </c>
      <c r="G40" s="229"/>
      <c r="H40" s="229"/>
      <c r="I40" s="229"/>
      <c r="J40" s="209"/>
      <c r="K40" s="209"/>
      <c r="L40" s="7"/>
      <c r="M40" s="2"/>
    </row>
    <row r="41" spans="2:13" x14ac:dyDescent="0.2">
      <c r="L41" s="60"/>
    </row>
    <row r="42" spans="2:13" x14ac:dyDescent="0.2">
      <c r="L42" s="60"/>
    </row>
    <row r="43" spans="2:13" x14ac:dyDescent="0.2">
      <c r="L43" s="60"/>
    </row>
    <row r="44" spans="2:13" x14ac:dyDescent="0.2">
      <c r="L44" s="60"/>
    </row>
    <row r="45" spans="2:13" x14ac:dyDescent="0.2">
      <c r="L45" s="60"/>
    </row>
    <row r="46" spans="2:13" x14ac:dyDescent="0.2">
      <c r="L46" s="60"/>
    </row>
    <row r="47" spans="2:13" x14ac:dyDescent="0.2">
      <c r="L47" s="60"/>
    </row>
    <row r="48" spans="2:13" x14ac:dyDescent="0.2">
      <c r="L48" s="60"/>
    </row>
    <row r="49" spans="12:13" x14ac:dyDescent="0.2">
      <c r="L49" s="60"/>
    </row>
    <row r="50" spans="12:13" x14ac:dyDescent="0.2">
      <c r="L50" s="60"/>
      <c r="M50" s="176"/>
    </row>
    <row r="51" spans="12:13" x14ac:dyDescent="0.2">
      <c r="L51" s="60"/>
      <c r="M51" s="176"/>
    </row>
    <row r="52" spans="12:13" x14ac:dyDescent="0.2">
      <c r="L52" s="60"/>
      <c r="M52" s="176"/>
    </row>
    <row r="53" spans="12:13" x14ac:dyDescent="0.2">
      <c r="L53" s="60"/>
      <c r="M53" s="176"/>
    </row>
    <row r="54" spans="12:13" x14ac:dyDescent="0.2">
      <c r="L54" s="60"/>
      <c r="M54" s="176"/>
    </row>
  </sheetData>
  <mergeCells count="10">
    <mergeCell ref="F37:I37"/>
    <mergeCell ref="F38:I38"/>
    <mergeCell ref="F39:I39"/>
    <mergeCell ref="F40:I40"/>
    <mergeCell ref="B5:M5"/>
    <mergeCell ref="B12:C13"/>
    <mergeCell ref="F12:G12"/>
    <mergeCell ref="H12:I12"/>
    <mergeCell ref="J12:K12"/>
    <mergeCell ref="L12:M12"/>
  </mergeCells>
  <printOptions horizontalCentered="1" verticalCentered="1"/>
  <pageMargins left="0.78740157499999996" right="0.78740157499999996" top="0.59055118110236227" bottom="0.59055118110236227" header="0" footer="0"/>
  <pageSetup scale="7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67"/>
  <sheetViews>
    <sheetView topLeftCell="A46" workbookViewId="0">
      <selection activeCell="E67" sqref="E67"/>
    </sheetView>
  </sheetViews>
  <sheetFormatPr defaultRowHeight="12.75" x14ac:dyDescent="0.2"/>
  <cols>
    <col min="2" max="2" width="7" customWidth="1"/>
    <col min="3" max="3" width="15.7109375" customWidth="1"/>
    <col min="4" max="4" width="10.7109375" style="1" customWidth="1"/>
    <col min="5" max="5" width="70.7109375" customWidth="1"/>
    <col min="6" max="6" width="10.7109375" style="60" customWidth="1"/>
    <col min="7" max="7" width="6.7109375" style="68" customWidth="1"/>
    <col min="8" max="8" width="14.7109375" customWidth="1"/>
    <col min="9" max="9" width="11.7109375" style="69" customWidth="1"/>
    <col min="10" max="10" width="13.42578125" style="60" bestFit="1" customWidth="1"/>
    <col min="11" max="11" width="9.7109375" style="1" customWidth="1"/>
    <col min="12" max="13" width="10.140625" bestFit="1" customWidth="1"/>
  </cols>
  <sheetData>
    <row r="3" spans="2:10" ht="46.5" x14ac:dyDescent="0.7">
      <c r="B3" s="226" t="s">
        <v>125</v>
      </c>
      <c r="C3" s="226"/>
      <c r="D3" s="226"/>
      <c r="E3" s="226"/>
      <c r="F3" s="226"/>
      <c r="G3" s="226"/>
      <c r="H3" s="226"/>
      <c r="I3" s="226"/>
      <c r="J3" s="226"/>
    </row>
    <row r="5" spans="2:10" ht="16.5" x14ac:dyDescent="0.35">
      <c r="B5" s="2" t="s">
        <v>51</v>
      </c>
      <c r="C5" s="2"/>
      <c r="D5" s="3"/>
      <c r="E5" s="4"/>
      <c r="F5" s="5"/>
      <c r="G5" s="6"/>
      <c r="H5" s="4"/>
      <c r="I5" s="95"/>
      <c r="J5" s="7"/>
    </row>
    <row r="6" spans="2:10" ht="16.5" x14ac:dyDescent="0.35">
      <c r="B6" s="2" t="s">
        <v>33</v>
      </c>
      <c r="C6" s="2"/>
      <c r="D6" s="3"/>
      <c r="E6" s="4"/>
      <c r="F6" s="5"/>
      <c r="G6" s="6"/>
      <c r="H6" s="4"/>
      <c r="I6" s="8"/>
      <c r="J6" s="9"/>
    </row>
    <row r="7" spans="2:10" ht="16.5" x14ac:dyDescent="0.35">
      <c r="B7" s="2" t="s">
        <v>63</v>
      </c>
      <c r="C7" s="2"/>
      <c r="D7" s="3"/>
      <c r="E7" s="4"/>
      <c r="F7" s="5"/>
      <c r="G7" s="6"/>
      <c r="H7" s="4"/>
      <c r="I7" s="8"/>
      <c r="J7" s="9"/>
    </row>
    <row r="8" spans="2:10" ht="16.5" x14ac:dyDescent="0.35">
      <c r="B8" s="2" t="s">
        <v>130</v>
      </c>
      <c r="C8" s="2"/>
      <c r="D8" s="3"/>
      <c r="E8" s="4"/>
      <c r="F8" s="5"/>
      <c r="G8" s="6"/>
      <c r="H8" s="4"/>
      <c r="I8" s="95" t="s">
        <v>124</v>
      </c>
      <c r="J8" s="9"/>
    </row>
    <row r="9" spans="2:10" ht="17.25" thickBot="1" x14ac:dyDescent="0.4">
      <c r="B9" s="4"/>
      <c r="C9" s="4"/>
      <c r="D9" s="10"/>
      <c r="E9" s="4"/>
      <c r="F9" s="5"/>
      <c r="G9" s="6"/>
      <c r="H9" s="4"/>
      <c r="I9" s="95"/>
      <c r="J9" s="9"/>
    </row>
    <row r="10" spans="2:10" ht="16.5" x14ac:dyDescent="0.35">
      <c r="B10" s="11" t="s">
        <v>0</v>
      </c>
      <c r="C10" s="12" t="s">
        <v>1</v>
      </c>
      <c r="D10" s="13" t="s">
        <v>2</v>
      </c>
      <c r="E10" s="14" t="s">
        <v>3</v>
      </c>
      <c r="F10" s="15" t="s">
        <v>4</v>
      </c>
      <c r="G10" s="16" t="s">
        <v>5</v>
      </c>
      <c r="H10" s="17" t="s">
        <v>6</v>
      </c>
      <c r="I10" s="18" t="s">
        <v>7</v>
      </c>
      <c r="J10" s="19" t="s">
        <v>8</v>
      </c>
    </row>
    <row r="11" spans="2:10" ht="17.25" thickBot="1" x14ac:dyDescent="0.4">
      <c r="B11" s="20"/>
      <c r="C11" s="21" t="s">
        <v>9</v>
      </c>
      <c r="D11" s="22" t="s">
        <v>9</v>
      </c>
      <c r="E11" s="23"/>
      <c r="F11" s="24" t="s">
        <v>10</v>
      </c>
      <c r="G11" s="25" t="s">
        <v>10</v>
      </c>
      <c r="H11" s="26" t="s">
        <v>11</v>
      </c>
      <c r="I11" s="27" t="s">
        <v>11</v>
      </c>
      <c r="J11" s="28" t="s">
        <v>12</v>
      </c>
    </row>
    <row r="12" spans="2:10" ht="17.25" thickBot="1" x14ac:dyDescent="0.4">
      <c r="B12" s="29" t="s">
        <v>102</v>
      </c>
      <c r="C12" s="30"/>
      <c r="D12" s="31"/>
      <c r="E12" s="32" t="s">
        <v>13</v>
      </c>
      <c r="F12" s="33" t="s">
        <v>10</v>
      </c>
      <c r="G12" s="34" t="s">
        <v>10</v>
      </c>
      <c r="H12" s="35" t="s">
        <v>10</v>
      </c>
      <c r="I12" s="33" t="s">
        <v>10</v>
      </c>
      <c r="J12" s="36"/>
    </row>
    <row r="13" spans="2:10" ht="15" x14ac:dyDescent="0.3">
      <c r="B13" s="99" t="s">
        <v>14</v>
      </c>
      <c r="C13" s="37" t="s">
        <v>15</v>
      </c>
      <c r="D13" s="100">
        <v>363.36</v>
      </c>
      <c r="E13" s="97" t="s">
        <v>16</v>
      </c>
      <c r="F13" s="95">
        <v>0</v>
      </c>
      <c r="G13" s="96" t="s">
        <v>17</v>
      </c>
      <c r="H13" s="102">
        <f>D13*1.24</f>
        <v>450.57</v>
      </c>
      <c r="I13" s="95">
        <f>SUM(F13*H13)</f>
        <v>0</v>
      </c>
      <c r="J13" s="38" t="s">
        <v>10</v>
      </c>
    </row>
    <row r="14" spans="2:10" ht="17.25" thickBot="1" x14ac:dyDescent="0.4">
      <c r="B14" s="39"/>
      <c r="C14" s="40"/>
      <c r="D14" s="58"/>
      <c r="E14" s="41" t="s">
        <v>18</v>
      </c>
      <c r="F14" s="42"/>
      <c r="G14" s="43"/>
      <c r="H14" s="105"/>
      <c r="I14" s="42"/>
      <c r="J14" s="44">
        <f>SUM(I13:I13)</f>
        <v>0</v>
      </c>
    </row>
    <row r="15" spans="2:10" ht="17.25" thickBot="1" x14ac:dyDescent="0.4">
      <c r="B15" s="29" t="s">
        <v>104</v>
      </c>
      <c r="C15" s="30"/>
      <c r="D15" s="63"/>
      <c r="E15" s="32" t="s">
        <v>37</v>
      </c>
      <c r="F15" s="45"/>
      <c r="G15" s="34"/>
      <c r="H15" s="106"/>
      <c r="I15" s="33"/>
      <c r="J15" s="46"/>
    </row>
    <row r="16" spans="2:10" ht="15" x14ac:dyDescent="0.3">
      <c r="B16" s="50" t="s">
        <v>20</v>
      </c>
      <c r="C16" s="51" t="s">
        <v>22</v>
      </c>
      <c r="D16" s="52">
        <v>7.24</v>
      </c>
      <c r="E16" s="53" t="s">
        <v>21</v>
      </c>
      <c r="F16" s="95">
        <v>510.2</v>
      </c>
      <c r="G16" s="96" t="s">
        <v>17</v>
      </c>
      <c r="H16" s="95">
        <f>D16*1.24</f>
        <v>8.98</v>
      </c>
      <c r="I16" s="95">
        <f>SUM(F16*H16)</f>
        <v>4581.6000000000004</v>
      </c>
      <c r="J16" s="49"/>
    </row>
    <row r="17" spans="1:13" ht="17.25" thickBot="1" x14ac:dyDescent="0.4">
      <c r="B17" s="39"/>
      <c r="C17" s="40"/>
      <c r="D17" s="58"/>
      <c r="E17" s="41" t="s">
        <v>18</v>
      </c>
      <c r="F17" s="42"/>
      <c r="G17" s="43"/>
      <c r="H17" s="105"/>
      <c r="I17" s="42"/>
      <c r="J17" s="44">
        <f>SUM(I16:I16)</f>
        <v>4581.6000000000004</v>
      </c>
    </row>
    <row r="18" spans="1:13" ht="17.25" thickBot="1" x14ac:dyDescent="0.4">
      <c r="B18" s="29" t="s">
        <v>106</v>
      </c>
      <c r="C18" s="30"/>
      <c r="D18" s="63"/>
      <c r="E18" s="32" t="s">
        <v>38</v>
      </c>
      <c r="F18" s="45"/>
      <c r="G18" s="34"/>
      <c r="H18" s="106"/>
      <c r="I18" s="33"/>
      <c r="J18" s="46"/>
    </row>
    <row r="19" spans="1:13" ht="15" x14ac:dyDescent="0.3">
      <c r="B19" s="55" t="s">
        <v>27</v>
      </c>
      <c r="C19" s="223" t="s">
        <v>159</v>
      </c>
      <c r="D19" s="100">
        <v>18.329999999999998</v>
      </c>
      <c r="E19" s="97" t="s">
        <v>161</v>
      </c>
      <c r="F19" s="95">
        <v>102.05</v>
      </c>
      <c r="G19" s="96" t="s">
        <v>17</v>
      </c>
      <c r="H19" s="95">
        <f>D19*1.24</f>
        <v>22.73</v>
      </c>
      <c r="I19" s="95">
        <f>SUM(F19*H19)</f>
        <v>2319.6</v>
      </c>
      <c r="J19" s="49"/>
    </row>
    <row r="20" spans="1:13" ht="15" x14ac:dyDescent="0.3">
      <c r="B20" s="55" t="s">
        <v>39</v>
      </c>
      <c r="C20" s="51" t="s">
        <v>23</v>
      </c>
      <c r="D20" s="52">
        <v>18.079999999999998</v>
      </c>
      <c r="E20" s="97" t="s">
        <v>160</v>
      </c>
      <c r="F20" s="95">
        <v>4.08</v>
      </c>
      <c r="G20" s="96" t="s">
        <v>25</v>
      </c>
      <c r="H20" s="95">
        <f>D20*1.24</f>
        <v>22.42</v>
      </c>
      <c r="I20" s="95">
        <f>SUM(F20*H20)</f>
        <v>91.47</v>
      </c>
      <c r="J20" s="49"/>
    </row>
    <row r="21" spans="1:13" ht="15" x14ac:dyDescent="0.3">
      <c r="B21" s="99" t="s">
        <v>158</v>
      </c>
      <c r="C21" s="37" t="s">
        <v>75</v>
      </c>
      <c r="D21" s="100">
        <v>15.99</v>
      </c>
      <c r="E21" s="97" t="s">
        <v>77</v>
      </c>
      <c r="F21" s="95">
        <v>423.7</v>
      </c>
      <c r="G21" s="96" t="s">
        <v>17</v>
      </c>
      <c r="H21" s="95">
        <f>D21*1.24</f>
        <v>19.829999999999998</v>
      </c>
      <c r="I21" s="95">
        <f>SUM(F21*H21)</f>
        <v>8401.9699999999993</v>
      </c>
      <c r="J21" s="49"/>
    </row>
    <row r="22" spans="1:13" ht="17.25" thickBot="1" x14ac:dyDescent="0.4">
      <c r="B22" s="39"/>
      <c r="C22" s="40"/>
      <c r="D22" s="58"/>
      <c r="E22" s="41" t="s">
        <v>18</v>
      </c>
      <c r="F22" s="42"/>
      <c r="G22" s="43"/>
      <c r="H22" s="105"/>
      <c r="I22" s="42"/>
      <c r="J22" s="44">
        <f>SUM(I19:I21)</f>
        <v>10813.04</v>
      </c>
    </row>
    <row r="23" spans="1:13" ht="17.25" thickBot="1" x14ac:dyDescent="0.4">
      <c r="B23" s="29" t="s">
        <v>107</v>
      </c>
      <c r="C23" s="30"/>
      <c r="D23" s="63"/>
      <c r="E23" s="32" t="s">
        <v>19</v>
      </c>
      <c r="F23" s="45"/>
      <c r="G23" s="34"/>
      <c r="H23" s="106"/>
      <c r="I23" s="33"/>
      <c r="J23" s="46"/>
    </row>
    <row r="24" spans="1:13" ht="16.5" x14ac:dyDescent="0.35">
      <c r="B24" s="92" t="s">
        <v>34</v>
      </c>
      <c r="C24" s="91"/>
      <c r="D24" s="103"/>
      <c r="E24" s="54" t="s">
        <v>71</v>
      </c>
      <c r="F24" s="95"/>
      <c r="G24" s="96"/>
      <c r="H24" s="107" t="s">
        <v>10</v>
      </c>
      <c r="I24" s="95" t="s">
        <v>10</v>
      </c>
      <c r="J24" s="49"/>
    </row>
    <row r="25" spans="1:13" ht="15" x14ac:dyDescent="0.3">
      <c r="B25" s="99" t="s">
        <v>40</v>
      </c>
      <c r="C25" s="37" t="s">
        <v>72</v>
      </c>
      <c r="D25" s="100">
        <v>1.44</v>
      </c>
      <c r="E25" s="97" t="s">
        <v>56</v>
      </c>
      <c r="F25" s="95">
        <v>510.2</v>
      </c>
      <c r="G25" s="96" t="s">
        <v>17</v>
      </c>
      <c r="H25" s="95">
        <f>D25*1.24</f>
        <v>1.79</v>
      </c>
      <c r="I25" s="95">
        <f>SUM(F25*H25)</f>
        <v>913.26</v>
      </c>
      <c r="J25" s="49"/>
    </row>
    <row r="26" spans="1:13" ht="16.5" x14ac:dyDescent="0.35">
      <c r="B26" s="93" t="s">
        <v>36</v>
      </c>
      <c r="C26" s="91"/>
      <c r="D26" s="103"/>
      <c r="E26" s="54" t="s">
        <v>24</v>
      </c>
      <c r="F26" s="95"/>
      <c r="G26" s="96"/>
      <c r="H26" s="95"/>
      <c r="I26" s="95" t="s">
        <v>10</v>
      </c>
      <c r="J26" s="49"/>
    </row>
    <row r="27" spans="1:13" ht="15" x14ac:dyDescent="0.3">
      <c r="B27" s="99" t="s">
        <v>41</v>
      </c>
      <c r="C27" s="37" t="s">
        <v>73</v>
      </c>
      <c r="D27" s="100">
        <v>94.32</v>
      </c>
      <c r="E27" s="97" t="s">
        <v>74</v>
      </c>
      <c r="F27" s="95">
        <v>15.31</v>
      </c>
      <c r="G27" s="96" t="s">
        <v>25</v>
      </c>
      <c r="H27" s="95">
        <f>D27*1.24</f>
        <v>116.96</v>
      </c>
      <c r="I27" s="95">
        <f>SUM(F27*H27)</f>
        <v>1790.66</v>
      </c>
      <c r="J27" s="49"/>
    </row>
    <row r="28" spans="1:13" ht="16.5" x14ac:dyDescent="0.35">
      <c r="A28" s="47"/>
      <c r="B28" s="56" t="s">
        <v>42</v>
      </c>
      <c r="C28" s="57"/>
      <c r="D28" s="104"/>
      <c r="E28" s="48" t="s">
        <v>47</v>
      </c>
      <c r="F28" s="95"/>
      <c r="G28" s="96"/>
      <c r="H28" s="95"/>
      <c r="I28" s="95"/>
      <c r="J28" s="49"/>
    </row>
    <row r="29" spans="1:13" ht="15" x14ac:dyDescent="0.3">
      <c r="A29" s="47"/>
      <c r="B29" s="99" t="s">
        <v>43</v>
      </c>
      <c r="C29" s="37" t="s">
        <v>68</v>
      </c>
      <c r="D29" s="100">
        <v>18.02</v>
      </c>
      <c r="E29" s="116" t="s">
        <v>65</v>
      </c>
      <c r="F29" s="117">
        <v>470.53</v>
      </c>
      <c r="G29" s="118" t="s">
        <v>17</v>
      </c>
      <c r="H29" s="95">
        <f>D29*1.24</f>
        <v>22.34</v>
      </c>
      <c r="I29" s="95">
        <f>SUM(F29*H29)</f>
        <v>10511.64</v>
      </c>
      <c r="J29" s="89"/>
    </row>
    <row r="30" spans="1:13" s="1" customFormat="1" ht="15" x14ac:dyDescent="0.3">
      <c r="A30" s="47"/>
      <c r="B30" s="99" t="s">
        <v>48</v>
      </c>
      <c r="C30" s="37" t="s">
        <v>69</v>
      </c>
      <c r="D30" s="100">
        <v>32.31</v>
      </c>
      <c r="E30" s="116" t="s">
        <v>70</v>
      </c>
      <c r="F30" s="117">
        <v>34.450000000000003</v>
      </c>
      <c r="G30" s="118" t="s">
        <v>17</v>
      </c>
      <c r="H30" s="95">
        <f>D30*1.24</f>
        <v>40.06</v>
      </c>
      <c r="I30" s="95">
        <f>SUM(F30*H30)</f>
        <v>1380.07</v>
      </c>
      <c r="J30" s="89"/>
      <c r="L30"/>
      <c r="M30"/>
    </row>
    <row r="31" spans="1:13" s="1" customFormat="1" ht="15" x14ac:dyDescent="0.3">
      <c r="A31" s="47"/>
      <c r="B31" s="99" t="s">
        <v>52</v>
      </c>
      <c r="C31" s="37" t="s">
        <v>66</v>
      </c>
      <c r="D31" s="100">
        <v>4.3099999999999996</v>
      </c>
      <c r="E31" s="116" t="s">
        <v>144</v>
      </c>
      <c r="F31" s="117">
        <v>23.44</v>
      </c>
      <c r="G31" s="118" t="s">
        <v>67</v>
      </c>
      <c r="H31" s="95">
        <f>D31*1.24</f>
        <v>5.34</v>
      </c>
      <c r="I31" s="95">
        <f>SUM(F31*H31)</f>
        <v>125.17</v>
      </c>
      <c r="J31" s="89"/>
      <c r="L31"/>
      <c r="M31"/>
    </row>
    <row r="32" spans="1:13" s="1" customFormat="1" ht="15" x14ac:dyDescent="0.3">
      <c r="A32" s="47"/>
      <c r="B32" s="99" t="s">
        <v>64</v>
      </c>
      <c r="C32" s="37" t="s">
        <v>128</v>
      </c>
      <c r="D32" s="100">
        <v>64.69</v>
      </c>
      <c r="E32" s="116" t="s">
        <v>129</v>
      </c>
      <c r="F32" s="117">
        <v>0</v>
      </c>
      <c r="G32" s="118" t="s">
        <v>17</v>
      </c>
      <c r="H32" s="95">
        <f>D32*1.24</f>
        <v>80.22</v>
      </c>
      <c r="I32" s="95">
        <f>SUM(F32*H32)</f>
        <v>0</v>
      </c>
      <c r="J32" s="89"/>
      <c r="L32"/>
      <c r="M32"/>
    </row>
    <row r="33" spans="1:13" s="1" customFormat="1" ht="15" x14ac:dyDescent="0.3">
      <c r="A33" s="47"/>
      <c r="B33" s="99" t="s">
        <v>127</v>
      </c>
      <c r="C33" s="37" t="s">
        <v>49</v>
      </c>
      <c r="D33" s="100">
        <v>33.130000000000003</v>
      </c>
      <c r="E33" s="97" t="s">
        <v>50</v>
      </c>
      <c r="F33" s="95">
        <v>5.2</v>
      </c>
      <c r="G33" s="96" t="s">
        <v>17</v>
      </c>
      <c r="H33" s="95">
        <f>D33*1.24</f>
        <v>41.08</v>
      </c>
      <c r="I33" s="95">
        <f>SUM(F33*H33)</f>
        <v>213.62</v>
      </c>
      <c r="J33" s="89"/>
      <c r="L33"/>
      <c r="M33"/>
    </row>
    <row r="34" spans="1:13" s="1" customFormat="1" ht="16.5" x14ac:dyDescent="0.35">
      <c r="A34" s="47"/>
      <c r="B34" s="56" t="s">
        <v>44</v>
      </c>
      <c r="C34" s="57"/>
      <c r="D34" s="104"/>
      <c r="E34" s="48" t="s">
        <v>26</v>
      </c>
      <c r="F34" s="95"/>
      <c r="G34" s="96"/>
      <c r="H34" s="95"/>
      <c r="I34" s="95"/>
      <c r="J34" s="49"/>
      <c r="L34"/>
      <c r="M34"/>
    </row>
    <row r="35" spans="1:13" ht="30" x14ac:dyDescent="0.3">
      <c r="A35" s="47"/>
      <c r="B35" s="216" t="s">
        <v>45</v>
      </c>
      <c r="C35" s="217" t="s">
        <v>150</v>
      </c>
      <c r="D35" s="218">
        <v>37.659999999999997</v>
      </c>
      <c r="E35" s="219" t="s">
        <v>152</v>
      </c>
      <c r="F35" s="220">
        <v>354.96</v>
      </c>
      <c r="G35" s="221" t="s">
        <v>17</v>
      </c>
      <c r="H35" s="220">
        <f>D35*1.24</f>
        <v>46.7</v>
      </c>
      <c r="I35" s="220">
        <f>SUM(F35*H35)</f>
        <v>16576.63</v>
      </c>
      <c r="J35" s="49"/>
    </row>
    <row r="36" spans="1:13" ht="30" x14ac:dyDescent="0.3">
      <c r="A36" s="47"/>
      <c r="B36" s="222" t="s">
        <v>53</v>
      </c>
      <c r="C36" s="217" t="s">
        <v>150</v>
      </c>
      <c r="D36" s="218">
        <v>37.659999999999997</v>
      </c>
      <c r="E36" s="219" t="s">
        <v>152</v>
      </c>
      <c r="F36" s="220">
        <v>34.450000000000003</v>
      </c>
      <c r="G36" s="221" t="s">
        <v>17</v>
      </c>
      <c r="H36" s="220">
        <f>D36*1.24</f>
        <v>46.7</v>
      </c>
      <c r="I36" s="220">
        <f>SUM(F36*H36)</f>
        <v>1608.82</v>
      </c>
      <c r="J36" s="49"/>
    </row>
    <row r="37" spans="1:13" ht="30" x14ac:dyDescent="0.3">
      <c r="A37" s="47"/>
      <c r="B37" s="222" t="s">
        <v>54</v>
      </c>
      <c r="C37" s="217" t="s">
        <v>151</v>
      </c>
      <c r="D37" s="218">
        <v>37.159999999999997</v>
      </c>
      <c r="E37" s="219" t="s">
        <v>153</v>
      </c>
      <c r="F37" s="220">
        <v>55.82</v>
      </c>
      <c r="G37" s="221" t="s">
        <v>17</v>
      </c>
      <c r="H37" s="220">
        <f>D37*1.24</f>
        <v>46.08</v>
      </c>
      <c r="I37" s="220">
        <f>SUM(F37*H37)</f>
        <v>2572.19</v>
      </c>
      <c r="J37" s="49"/>
    </row>
    <row r="38" spans="1:13" ht="30" x14ac:dyDescent="0.3">
      <c r="A38" s="47"/>
      <c r="B38" s="222" t="s">
        <v>57</v>
      </c>
      <c r="C38" s="217" t="s">
        <v>151</v>
      </c>
      <c r="D38" s="218">
        <v>37.159999999999997</v>
      </c>
      <c r="E38" s="219" t="s">
        <v>154</v>
      </c>
      <c r="F38" s="220">
        <v>60.09</v>
      </c>
      <c r="G38" s="221" t="s">
        <v>17</v>
      </c>
      <c r="H38" s="220">
        <f>D38*1.24</f>
        <v>46.08</v>
      </c>
      <c r="I38" s="220">
        <f>SUM(F38*H38)</f>
        <v>2768.95</v>
      </c>
      <c r="J38" s="49" t="s">
        <v>10</v>
      </c>
    </row>
    <row r="39" spans="1:13" ht="17.25" thickBot="1" x14ac:dyDescent="0.4">
      <c r="B39" s="94"/>
      <c r="C39" s="90" t="s">
        <v>10</v>
      </c>
      <c r="D39" s="58"/>
      <c r="E39" s="41" t="s">
        <v>18</v>
      </c>
      <c r="F39" s="42"/>
      <c r="G39" s="43"/>
      <c r="H39" s="108"/>
      <c r="I39" s="42"/>
      <c r="J39" s="44">
        <f>SUM(I25:I39)</f>
        <v>38461.01</v>
      </c>
      <c r="K39" s="59"/>
      <c r="L39" s="60"/>
      <c r="M39" s="60"/>
    </row>
    <row r="40" spans="1:13" ht="17.25" thickBot="1" x14ac:dyDescent="0.4">
      <c r="B40" s="29" t="s">
        <v>108</v>
      </c>
      <c r="C40" s="30"/>
      <c r="D40" s="63"/>
      <c r="E40" s="32" t="s">
        <v>58</v>
      </c>
      <c r="F40" s="45"/>
      <c r="G40" s="34"/>
      <c r="H40" s="106"/>
      <c r="I40" s="33"/>
      <c r="J40" s="46"/>
    </row>
    <row r="41" spans="1:13" ht="15" x14ac:dyDescent="0.3">
      <c r="B41" s="55" t="s">
        <v>35</v>
      </c>
      <c r="C41" s="113" t="s">
        <v>76</v>
      </c>
      <c r="D41" s="114">
        <v>88.01</v>
      </c>
      <c r="E41" s="113" t="s">
        <v>59</v>
      </c>
      <c r="F41" s="95">
        <v>2</v>
      </c>
      <c r="G41" s="96" t="s">
        <v>25</v>
      </c>
      <c r="H41" s="95">
        <f>D41*1.24</f>
        <v>109.13</v>
      </c>
      <c r="I41" s="95">
        <f>SUM(F41*H41)</f>
        <v>218.26</v>
      </c>
      <c r="J41" s="49"/>
    </row>
    <row r="42" spans="1:13" ht="15" x14ac:dyDescent="0.3">
      <c r="B42" s="99" t="s">
        <v>46</v>
      </c>
      <c r="C42" s="37" t="s">
        <v>62</v>
      </c>
      <c r="D42" s="100">
        <v>34.729999999999997</v>
      </c>
      <c r="E42" s="97" t="s">
        <v>60</v>
      </c>
      <c r="F42" s="95">
        <v>191</v>
      </c>
      <c r="G42" s="96" t="s">
        <v>61</v>
      </c>
      <c r="H42" s="95">
        <f>D42*1.24</f>
        <v>43.07</v>
      </c>
      <c r="I42" s="95">
        <f>SUM(F42*H42)</f>
        <v>8226.3700000000008</v>
      </c>
      <c r="J42" s="49"/>
    </row>
    <row r="43" spans="1:13" ht="17.25" thickBot="1" x14ac:dyDescent="0.4">
      <c r="B43" s="39"/>
      <c r="C43" s="40"/>
      <c r="D43" s="58"/>
      <c r="E43" s="41" t="s">
        <v>18</v>
      </c>
      <c r="F43" s="42"/>
      <c r="G43" s="43"/>
      <c r="H43" s="105"/>
      <c r="I43" s="42"/>
      <c r="J43" s="44">
        <f>SUM(I41:I42)</f>
        <v>8444.6299999999992</v>
      </c>
    </row>
    <row r="44" spans="1:13" ht="17.25" thickBot="1" x14ac:dyDescent="0.4">
      <c r="B44" s="119" t="s">
        <v>109</v>
      </c>
      <c r="C44" s="120"/>
      <c r="D44" s="121"/>
      <c r="E44" s="122" t="s">
        <v>78</v>
      </c>
      <c r="F44" s="95" t="s">
        <v>10</v>
      </c>
      <c r="G44" s="96" t="s">
        <v>10</v>
      </c>
      <c r="H44" s="95" t="s">
        <v>10</v>
      </c>
      <c r="I44" s="95" t="s">
        <v>10</v>
      </c>
      <c r="J44" s="123"/>
    </row>
    <row r="45" spans="1:13" ht="15" x14ac:dyDescent="0.3">
      <c r="B45" s="99" t="s">
        <v>81</v>
      </c>
      <c r="C45" s="125" t="s">
        <v>79</v>
      </c>
      <c r="D45" s="100">
        <v>17.07</v>
      </c>
      <c r="E45" s="97" t="s">
        <v>80</v>
      </c>
      <c r="F45" s="95">
        <v>9.5</v>
      </c>
      <c r="G45" s="96" t="s">
        <v>17</v>
      </c>
      <c r="H45" s="95">
        <f>D45*1.24</f>
        <v>21.17</v>
      </c>
      <c r="I45" s="95">
        <f>SUM(F45*H45)</f>
        <v>201.12</v>
      </c>
      <c r="J45" s="124"/>
    </row>
    <row r="46" spans="1:13" ht="17.25" thickBot="1" x14ac:dyDescent="0.4">
      <c r="B46" s="126"/>
      <c r="C46" s="127"/>
      <c r="D46" s="58"/>
      <c r="E46" s="41" t="s">
        <v>18</v>
      </c>
      <c r="F46" s="42"/>
      <c r="G46" s="43"/>
      <c r="H46" s="42"/>
      <c r="I46" s="42"/>
      <c r="J46" s="44">
        <f>SUM(I45:I45)</f>
        <v>201.12</v>
      </c>
      <c r="M46" s="60"/>
    </row>
    <row r="47" spans="1:13" ht="17.25" thickBot="1" x14ac:dyDescent="0.4">
      <c r="B47" s="119" t="s">
        <v>132</v>
      </c>
      <c r="C47" s="120"/>
      <c r="D47" s="121"/>
      <c r="E47" s="122" t="s">
        <v>133</v>
      </c>
      <c r="F47" s="95" t="s">
        <v>10</v>
      </c>
      <c r="G47" s="96" t="s">
        <v>10</v>
      </c>
      <c r="H47" s="95" t="s">
        <v>10</v>
      </c>
      <c r="I47" s="95" t="s">
        <v>10</v>
      </c>
      <c r="J47" s="123"/>
    </row>
    <row r="48" spans="1:13" ht="15" x14ac:dyDescent="0.3">
      <c r="B48" s="99" t="s">
        <v>134</v>
      </c>
      <c r="C48" s="37" t="s">
        <v>135</v>
      </c>
      <c r="D48" s="100">
        <v>19.3</v>
      </c>
      <c r="E48" s="97" t="s">
        <v>136</v>
      </c>
      <c r="F48" s="95">
        <v>0</v>
      </c>
      <c r="G48" s="96" t="s">
        <v>137</v>
      </c>
      <c r="H48" s="95">
        <f>D48*1.24</f>
        <v>23.93</v>
      </c>
      <c r="I48" s="95">
        <f>SUM(F48*H48)</f>
        <v>0</v>
      </c>
      <c r="J48" s="124"/>
    </row>
    <row r="49" spans="2:13" ht="17.25" thickBot="1" x14ac:dyDescent="0.4">
      <c r="B49" s="126"/>
      <c r="C49" s="127"/>
      <c r="D49" s="58"/>
      <c r="E49" s="41" t="s">
        <v>18</v>
      </c>
      <c r="F49" s="42"/>
      <c r="G49" s="43"/>
      <c r="H49" s="42"/>
      <c r="I49" s="42"/>
      <c r="J49" s="44">
        <f>SUM(I48:I48)</f>
        <v>0</v>
      </c>
      <c r="M49" s="60"/>
    </row>
    <row r="50" spans="2:13" ht="17.25" thickBot="1" x14ac:dyDescent="0.4">
      <c r="B50" s="73" t="s">
        <v>10</v>
      </c>
      <c r="C50" s="74"/>
      <c r="D50" s="75"/>
      <c r="E50" s="76"/>
      <c r="F50" s="77"/>
      <c r="G50" s="43"/>
      <c r="H50" s="42"/>
      <c r="I50" s="42"/>
      <c r="J50" s="78"/>
      <c r="M50" s="60"/>
    </row>
    <row r="51" spans="2:13" ht="17.25" thickBot="1" x14ac:dyDescent="0.4">
      <c r="B51" s="61"/>
      <c r="C51" s="62"/>
      <c r="D51" s="63"/>
      <c r="E51" s="30" t="s">
        <v>28</v>
      </c>
      <c r="F51" s="64"/>
      <c r="G51" s="65"/>
      <c r="H51" s="66"/>
      <c r="I51" s="66"/>
      <c r="J51" s="67">
        <f>SUM(I13:I49)</f>
        <v>62501.4</v>
      </c>
      <c r="L51" s="115"/>
    </row>
    <row r="52" spans="2:13" ht="15" x14ac:dyDescent="0.3">
      <c r="B52" s="2"/>
      <c r="C52" s="2"/>
      <c r="D52" s="3"/>
      <c r="E52" s="2" t="str">
        <f>Global!E52</f>
        <v>Maravilha (SC), 02 de Dezembro de 2014.</v>
      </c>
      <c r="F52" s="7" t="s">
        <v>10</v>
      </c>
      <c r="G52" s="98"/>
      <c r="H52" s="98"/>
      <c r="I52" s="98"/>
      <c r="J52" s="7"/>
      <c r="K52" s="59"/>
      <c r="L52" s="60"/>
    </row>
    <row r="53" spans="2:13" ht="15" x14ac:dyDescent="0.3">
      <c r="B53" s="2" t="s">
        <v>29</v>
      </c>
      <c r="C53" s="2"/>
      <c r="D53" s="3"/>
      <c r="E53" s="2"/>
      <c r="F53" s="7"/>
      <c r="G53" s="211"/>
      <c r="H53" s="79"/>
      <c r="I53" s="95"/>
      <c r="J53" s="7"/>
      <c r="K53" s="59"/>
      <c r="L53" s="60"/>
    </row>
    <row r="54" spans="2:13" ht="15" x14ac:dyDescent="0.3">
      <c r="B54" s="2" t="s">
        <v>30</v>
      </c>
      <c r="C54" s="2"/>
      <c r="D54" s="3"/>
      <c r="F54" s="227" t="s">
        <v>112</v>
      </c>
      <c r="G54" s="227"/>
      <c r="H54" s="227"/>
      <c r="I54" s="227"/>
      <c r="J54" s="7"/>
      <c r="L54" s="60"/>
    </row>
    <row r="55" spans="2:13" ht="16.5" x14ac:dyDescent="0.3">
      <c r="B55" s="2" t="s">
        <v>145</v>
      </c>
      <c r="C55" s="2"/>
      <c r="D55" s="3"/>
      <c r="F55" s="228" t="s">
        <v>113</v>
      </c>
      <c r="G55" s="228"/>
      <c r="H55" s="228"/>
      <c r="I55" s="228"/>
      <c r="J55" s="7"/>
    </row>
    <row r="56" spans="2:13" ht="16.5" x14ac:dyDescent="0.35">
      <c r="B56" s="2" t="s">
        <v>156</v>
      </c>
      <c r="C56" s="2"/>
      <c r="D56" s="3"/>
      <c r="F56" s="229" t="s">
        <v>114</v>
      </c>
      <c r="G56" s="229"/>
      <c r="H56" s="229"/>
      <c r="I56" s="229"/>
      <c r="J56" s="7"/>
    </row>
    <row r="57" spans="2:13" ht="15" x14ac:dyDescent="0.3">
      <c r="B57" s="2" t="s">
        <v>155</v>
      </c>
      <c r="C57" s="2"/>
      <c r="D57" s="3"/>
      <c r="F57" s="229" t="s">
        <v>115</v>
      </c>
      <c r="G57" s="229"/>
      <c r="H57" s="229"/>
      <c r="I57" s="229"/>
      <c r="J57" s="7"/>
    </row>
    <row r="58" spans="2:13" ht="15" x14ac:dyDescent="0.3">
      <c r="B58" s="2" t="s">
        <v>146</v>
      </c>
      <c r="C58" s="2"/>
      <c r="D58" s="3"/>
      <c r="F58" s="215"/>
      <c r="G58" s="215"/>
      <c r="H58" s="215"/>
      <c r="I58" s="215"/>
      <c r="J58" s="7"/>
    </row>
    <row r="59" spans="2:13" ht="15" x14ac:dyDescent="0.3">
      <c r="B59" s="2" t="s">
        <v>147</v>
      </c>
      <c r="C59" s="2"/>
      <c r="D59" s="3"/>
      <c r="F59" s="215"/>
      <c r="G59" s="215"/>
      <c r="H59" s="215"/>
      <c r="I59" s="215"/>
      <c r="J59" s="7"/>
    </row>
    <row r="60" spans="2:13" ht="15.75" x14ac:dyDescent="0.3">
      <c r="B60" s="109" t="s">
        <v>123</v>
      </c>
      <c r="C60" s="109"/>
      <c r="D60" s="110"/>
      <c r="E60" s="111"/>
      <c r="J60" s="95"/>
    </row>
    <row r="61" spans="2:13" ht="15.75" x14ac:dyDescent="0.3">
      <c r="B61" s="109" t="s">
        <v>148</v>
      </c>
      <c r="C61" s="109"/>
      <c r="D61" s="112"/>
      <c r="E61" s="109"/>
      <c r="F61" s="95"/>
      <c r="G61" s="96"/>
      <c r="H61" s="102"/>
      <c r="I61" s="95"/>
      <c r="J61" s="95"/>
    </row>
    <row r="62" spans="2:13" ht="15.75" x14ac:dyDescent="0.3">
      <c r="B62" s="101" t="s">
        <v>163</v>
      </c>
      <c r="C62" s="101"/>
      <c r="D62" s="70"/>
      <c r="E62" s="101"/>
      <c r="F62" s="7"/>
      <c r="G62" s="214"/>
      <c r="H62" s="3"/>
      <c r="I62" s="95"/>
      <c r="J62" s="7"/>
    </row>
    <row r="63" spans="2:13" ht="16.5" thickBot="1" x14ac:dyDescent="0.35">
      <c r="B63" s="101" t="s">
        <v>143</v>
      </c>
      <c r="C63" s="101"/>
      <c r="D63" s="70"/>
      <c r="E63" s="101"/>
      <c r="F63" s="7"/>
      <c r="G63" s="214"/>
      <c r="H63" s="3"/>
      <c r="I63" s="95"/>
      <c r="J63" s="7"/>
    </row>
    <row r="64" spans="2:13" ht="16.5" x14ac:dyDescent="0.35">
      <c r="B64" s="80" t="s">
        <v>31</v>
      </c>
      <c r="C64" s="81"/>
      <c r="D64" s="82"/>
      <c r="E64" s="81"/>
      <c r="F64" s="45"/>
      <c r="G64" s="83"/>
      <c r="H64" s="82"/>
      <c r="I64" s="45"/>
      <c r="J64" s="84"/>
    </row>
    <row r="65" spans="2:12" ht="17.25" thickBot="1" x14ac:dyDescent="0.4">
      <c r="B65" s="85" t="s">
        <v>32</v>
      </c>
      <c r="C65" s="41"/>
      <c r="D65" s="86"/>
      <c r="E65" s="41"/>
      <c r="F65" s="77"/>
      <c r="G65" s="87"/>
      <c r="H65" s="86"/>
      <c r="I65" s="77"/>
      <c r="J65" s="88"/>
    </row>
    <row r="66" spans="2:12" x14ac:dyDescent="0.2">
      <c r="K66" s="71"/>
      <c r="L66" s="72"/>
    </row>
    <row r="67" spans="2:12" x14ac:dyDescent="0.2">
      <c r="K67" s="71"/>
      <c r="L67" s="72"/>
    </row>
  </sheetData>
  <mergeCells count="5">
    <mergeCell ref="B3:J3"/>
    <mergeCell ref="F54:I54"/>
    <mergeCell ref="F55:I55"/>
    <mergeCell ref="F56:I56"/>
    <mergeCell ref="F57:I57"/>
  </mergeCells>
  <printOptions horizontalCentered="1" verticalCentered="1"/>
  <pageMargins left="0.78740157480314965" right="0.78740157480314965" top="2.1653543307086616" bottom="0.59055118110236227" header="0" footer="0"/>
  <pageSetup paperSize="9" scale="53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66"/>
  <sheetViews>
    <sheetView topLeftCell="A49" workbookViewId="0">
      <selection activeCell="E69" sqref="E69"/>
    </sheetView>
  </sheetViews>
  <sheetFormatPr defaultRowHeight="12.75" x14ac:dyDescent="0.2"/>
  <cols>
    <col min="2" max="2" width="7" customWidth="1"/>
    <col min="3" max="3" width="15.7109375" customWidth="1"/>
    <col min="4" max="4" width="10.7109375" style="1" customWidth="1"/>
    <col min="5" max="5" width="70.7109375" customWidth="1"/>
    <col min="6" max="6" width="10.7109375" style="60" customWidth="1"/>
    <col min="7" max="7" width="6.7109375" style="68" customWidth="1"/>
    <col min="8" max="8" width="14.7109375" customWidth="1"/>
    <col min="9" max="9" width="11.7109375" style="69" customWidth="1"/>
    <col min="10" max="10" width="13.42578125" style="60" bestFit="1" customWidth="1"/>
    <col min="11" max="11" width="9.7109375" style="1" customWidth="1"/>
    <col min="12" max="13" width="10.140625" bestFit="1" customWidth="1"/>
  </cols>
  <sheetData>
    <row r="3" spans="2:10" ht="46.5" x14ac:dyDescent="0.7">
      <c r="B3" s="226" t="s">
        <v>125</v>
      </c>
      <c r="C3" s="226"/>
      <c r="D3" s="226"/>
      <c r="E3" s="226"/>
      <c r="F3" s="226"/>
      <c r="G3" s="226"/>
      <c r="H3" s="226"/>
      <c r="I3" s="226"/>
      <c r="J3" s="226"/>
    </row>
    <row r="5" spans="2:10" ht="16.5" x14ac:dyDescent="0.35">
      <c r="B5" s="2" t="s">
        <v>51</v>
      </c>
      <c r="C5" s="2"/>
      <c r="D5" s="3"/>
      <c r="E5" s="4"/>
      <c r="F5" s="5"/>
      <c r="G5" s="6"/>
      <c r="H5" s="4"/>
      <c r="I5" s="95"/>
      <c r="J5" s="7"/>
    </row>
    <row r="6" spans="2:10" ht="16.5" x14ac:dyDescent="0.35">
      <c r="B6" s="2" t="s">
        <v>33</v>
      </c>
      <c r="C6" s="2"/>
      <c r="D6" s="3"/>
      <c r="E6" s="4"/>
      <c r="F6" s="5"/>
      <c r="G6" s="6"/>
      <c r="H6" s="4"/>
      <c r="I6" s="8"/>
      <c r="J6" s="9"/>
    </row>
    <row r="7" spans="2:10" ht="16.5" x14ac:dyDescent="0.35">
      <c r="B7" s="2" t="s">
        <v>131</v>
      </c>
      <c r="C7" s="2"/>
      <c r="D7" s="3"/>
      <c r="E7" s="4"/>
      <c r="F7" s="5"/>
      <c r="G7" s="6"/>
      <c r="H7" s="4"/>
      <c r="I7" s="8"/>
      <c r="J7" s="9"/>
    </row>
    <row r="8" spans="2:10" ht="16.5" x14ac:dyDescent="0.35">
      <c r="B8" s="2" t="s">
        <v>142</v>
      </c>
      <c r="C8" s="2"/>
      <c r="D8" s="3"/>
      <c r="E8" s="4"/>
      <c r="F8" s="5"/>
      <c r="G8" s="6"/>
      <c r="H8" s="4"/>
      <c r="I8" s="95" t="s">
        <v>124</v>
      </c>
      <c r="J8" s="9"/>
    </row>
    <row r="9" spans="2:10" ht="17.25" thickBot="1" x14ac:dyDescent="0.4">
      <c r="B9" s="4"/>
      <c r="C9" s="4"/>
      <c r="D9" s="10"/>
      <c r="E9" s="4"/>
      <c r="F9" s="5"/>
      <c r="G9" s="6"/>
      <c r="H9" s="4"/>
      <c r="I9" s="95"/>
      <c r="J9" s="9"/>
    </row>
    <row r="10" spans="2:10" ht="16.5" x14ac:dyDescent="0.35">
      <c r="B10" s="11" t="s">
        <v>0</v>
      </c>
      <c r="C10" s="12" t="s">
        <v>1</v>
      </c>
      <c r="D10" s="13" t="s">
        <v>2</v>
      </c>
      <c r="E10" s="14" t="s">
        <v>3</v>
      </c>
      <c r="F10" s="15" t="s">
        <v>4</v>
      </c>
      <c r="G10" s="16" t="s">
        <v>5</v>
      </c>
      <c r="H10" s="17" t="s">
        <v>6</v>
      </c>
      <c r="I10" s="18" t="s">
        <v>7</v>
      </c>
      <c r="J10" s="19" t="s">
        <v>8</v>
      </c>
    </row>
    <row r="11" spans="2:10" ht="17.25" thickBot="1" x14ac:dyDescent="0.4">
      <c r="B11" s="20"/>
      <c r="C11" s="21" t="s">
        <v>9</v>
      </c>
      <c r="D11" s="22" t="s">
        <v>9</v>
      </c>
      <c r="E11" s="23"/>
      <c r="F11" s="24" t="s">
        <v>10</v>
      </c>
      <c r="G11" s="25" t="s">
        <v>10</v>
      </c>
      <c r="H11" s="26" t="s">
        <v>11</v>
      </c>
      <c r="I11" s="27" t="s">
        <v>11</v>
      </c>
      <c r="J11" s="28" t="s">
        <v>12</v>
      </c>
    </row>
    <row r="12" spans="2:10" ht="17.25" thickBot="1" x14ac:dyDescent="0.4">
      <c r="B12" s="29" t="s">
        <v>102</v>
      </c>
      <c r="C12" s="30"/>
      <c r="D12" s="31"/>
      <c r="E12" s="32" t="s">
        <v>13</v>
      </c>
      <c r="F12" s="33" t="s">
        <v>10</v>
      </c>
      <c r="G12" s="34" t="s">
        <v>10</v>
      </c>
      <c r="H12" s="35" t="s">
        <v>10</v>
      </c>
      <c r="I12" s="33" t="s">
        <v>10</v>
      </c>
      <c r="J12" s="36"/>
    </row>
    <row r="13" spans="2:10" ht="15" x14ac:dyDescent="0.3">
      <c r="B13" s="99" t="s">
        <v>14</v>
      </c>
      <c r="C13" s="37" t="s">
        <v>15</v>
      </c>
      <c r="D13" s="100">
        <v>363.36</v>
      </c>
      <c r="E13" s="97" t="s">
        <v>16</v>
      </c>
      <c r="F13" s="95">
        <v>0</v>
      </c>
      <c r="G13" s="96" t="s">
        <v>17</v>
      </c>
      <c r="H13" s="102">
        <f>D13*1.24</f>
        <v>450.57</v>
      </c>
      <c r="I13" s="95">
        <f>SUM(F13*H13)</f>
        <v>0</v>
      </c>
      <c r="J13" s="38" t="s">
        <v>10</v>
      </c>
    </row>
    <row r="14" spans="2:10" ht="17.25" thickBot="1" x14ac:dyDescent="0.4">
      <c r="B14" s="39"/>
      <c r="C14" s="40"/>
      <c r="D14" s="58"/>
      <c r="E14" s="41" t="s">
        <v>18</v>
      </c>
      <c r="F14" s="42"/>
      <c r="G14" s="43"/>
      <c r="H14" s="105"/>
      <c r="I14" s="42"/>
      <c r="J14" s="44">
        <f>SUM(I13:I13)</f>
        <v>0</v>
      </c>
    </row>
    <row r="15" spans="2:10" ht="17.25" thickBot="1" x14ac:dyDescent="0.4">
      <c r="B15" s="29" t="s">
        <v>104</v>
      </c>
      <c r="C15" s="30"/>
      <c r="D15" s="63"/>
      <c r="E15" s="32" t="s">
        <v>37</v>
      </c>
      <c r="F15" s="45"/>
      <c r="G15" s="34"/>
      <c r="H15" s="106"/>
      <c r="I15" s="33"/>
      <c r="J15" s="46"/>
    </row>
    <row r="16" spans="2:10" ht="15" x14ac:dyDescent="0.3">
      <c r="B16" s="50" t="s">
        <v>20</v>
      </c>
      <c r="C16" s="51" t="s">
        <v>22</v>
      </c>
      <c r="D16" s="52">
        <v>7.24</v>
      </c>
      <c r="E16" s="53" t="s">
        <v>21</v>
      </c>
      <c r="F16" s="95">
        <v>181.5</v>
      </c>
      <c r="G16" s="96" t="s">
        <v>17</v>
      </c>
      <c r="H16" s="95">
        <f>D16*1.24</f>
        <v>8.98</v>
      </c>
      <c r="I16" s="95">
        <f>SUM(F16*H16)</f>
        <v>1629.87</v>
      </c>
      <c r="J16" s="49"/>
    </row>
    <row r="17" spans="1:13" ht="17.25" thickBot="1" x14ac:dyDescent="0.4">
      <c r="B17" s="39"/>
      <c r="C17" s="40"/>
      <c r="D17" s="58"/>
      <c r="E17" s="41" t="s">
        <v>18</v>
      </c>
      <c r="F17" s="42"/>
      <c r="G17" s="43"/>
      <c r="H17" s="105"/>
      <c r="I17" s="42"/>
      <c r="J17" s="44">
        <f>SUM(I16:I16)</f>
        <v>1629.87</v>
      </c>
    </row>
    <row r="18" spans="1:13" ht="17.25" thickBot="1" x14ac:dyDescent="0.4">
      <c r="B18" s="29" t="s">
        <v>106</v>
      </c>
      <c r="C18" s="30"/>
      <c r="D18" s="63"/>
      <c r="E18" s="32" t="s">
        <v>38</v>
      </c>
      <c r="F18" s="45"/>
      <c r="G18" s="34"/>
      <c r="H18" s="106"/>
      <c r="I18" s="33"/>
      <c r="J18" s="46"/>
    </row>
    <row r="19" spans="1:13" ht="15" x14ac:dyDescent="0.3">
      <c r="B19" s="55" t="s">
        <v>27</v>
      </c>
      <c r="C19" s="223" t="s">
        <v>159</v>
      </c>
      <c r="D19" s="100">
        <v>18.329999999999998</v>
      </c>
      <c r="E19" s="97" t="s">
        <v>161</v>
      </c>
      <c r="F19" s="95">
        <v>189.65</v>
      </c>
      <c r="G19" s="96" t="s">
        <v>17</v>
      </c>
      <c r="H19" s="95">
        <f>D19*1.24</f>
        <v>22.73</v>
      </c>
      <c r="I19" s="95">
        <f>SUM(F19*H19)</f>
        <v>4310.74</v>
      </c>
      <c r="J19" s="49"/>
    </row>
    <row r="20" spans="1:13" ht="15" x14ac:dyDescent="0.3">
      <c r="B20" s="55" t="s">
        <v>39</v>
      </c>
      <c r="C20" s="51" t="s">
        <v>23</v>
      </c>
      <c r="D20" s="52">
        <v>18.079999999999998</v>
      </c>
      <c r="E20" s="97" t="s">
        <v>160</v>
      </c>
      <c r="F20" s="95">
        <v>7.6</v>
      </c>
      <c r="G20" s="96" t="s">
        <v>25</v>
      </c>
      <c r="H20" s="95">
        <f>D20*1.24</f>
        <v>22.42</v>
      </c>
      <c r="I20" s="95">
        <f>SUM(F20*H20)</f>
        <v>170.39</v>
      </c>
      <c r="J20" s="49"/>
    </row>
    <row r="21" spans="1:13" ht="15" x14ac:dyDescent="0.3">
      <c r="B21" s="99" t="s">
        <v>158</v>
      </c>
      <c r="C21" s="37" t="s">
        <v>75</v>
      </c>
      <c r="D21" s="100">
        <v>15.99</v>
      </c>
      <c r="E21" s="97" t="s">
        <v>77</v>
      </c>
      <c r="F21" s="95">
        <v>0</v>
      </c>
      <c r="G21" s="96" t="s">
        <v>17</v>
      </c>
      <c r="H21" s="95">
        <f>D21*1.24</f>
        <v>19.829999999999998</v>
      </c>
      <c r="I21" s="95">
        <f>SUM(F21*H21)</f>
        <v>0</v>
      </c>
      <c r="J21" s="49"/>
    </row>
    <row r="22" spans="1:13" ht="17.25" thickBot="1" x14ac:dyDescent="0.4">
      <c r="B22" s="39"/>
      <c r="C22" s="40"/>
      <c r="D22" s="58"/>
      <c r="E22" s="41" t="s">
        <v>18</v>
      </c>
      <c r="F22" s="42"/>
      <c r="G22" s="43"/>
      <c r="H22" s="105"/>
      <c r="I22" s="42"/>
      <c r="J22" s="44">
        <f>SUM(I19:I21)</f>
        <v>4481.13</v>
      </c>
    </row>
    <row r="23" spans="1:13" ht="17.25" thickBot="1" x14ac:dyDescent="0.4">
      <c r="B23" s="29" t="s">
        <v>107</v>
      </c>
      <c r="C23" s="30"/>
      <c r="D23" s="63"/>
      <c r="E23" s="32" t="s">
        <v>19</v>
      </c>
      <c r="F23" s="45"/>
      <c r="G23" s="34"/>
      <c r="H23" s="106"/>
      <c r="I23" s="33"/>
      <c r="J23" s="46"/>
    </row>
    <row r="24" spans="1:13" ht="16.5" x14ac:dyDescent="0.35">
      <c r="B24" s="92" t="s">
        <v>34</v>
      </c>
      <c r="C24" s="91"/>
      <c r="D24" s="103"/>
      <c r="E24" s="54" t="s">
        <v>71</v>
      </c>
      <c r="F24" s="95"/>
      <c r="G24" s="96"/>
      <c r="H24" s="107" t="s">
        <v>10</v>
      </c>
      <c r="I24" s="95" t="s">
        <v>10</v>
      </c>
      <c r="J24" s="49"/>
    </row>
    <row r="25" spans="1:13" ht="15" x14ac:dyDescent="0.3">
      <c r="B25" s="99" t="s">
        <v>40</v>
      </c>
      <c r="C25" s="37" t="s">
        <v>72</v>
      </c>
      <c r="D25" s="100">
        <v>1.44</v>
      </c>
      <c r="E25" s="97" t="s">
        <v>56</v>
      </c>
      <c r="F25" s="95">
        <v>181.5</v>
      </c>
      <c r="G25" s="96" t="s">
        <v>17</v>
      </c>
      <c r="H25" s="95">
        <f>D25*1.24</f>
        <v>1.79</v>
      </c>
      <c r="I25" s="95">
        <f>SUM(F25*H25)</f>
        <v>324.89</v>
      </c>
      <c r="J25" s="49"/>
    </row>
    <row r="26" spans="1:13" ht="16.5" x14ac:dyDescent="0.35">
      <c r="B26" s="93" t="s">
        <v>36</v>
      </c>
      <c r="C26" s="91"/>
      <c r="D26" s="103"/>
      <c r="E26" s="54" t="s">
        <v>24</v>
      </c>
      <c r="F26" s="95"/>
      <c r="G26" s="96"/>
      <c r="H26" s="95"/>
      <c r="I26" s="95" t="s">
        <v>10</v>
      </c>
      <c r="J26" s="49"/>
    </row>
    <row r="27" spans="1:13" ht="15" x14ac:dyDescent="0.3">
      <c r="B27" s="99" t="s">
        <v>41</v>
      </c>
      <c r="C27" s="37" t="s">
        <v>73</v>
      </c>
      <c r="D27" s="100">
        <v>94.32</v>
      </c>
      <c r="E27" s="97" t="s">
        <v>74</v>
      </c>
      <c r="F27" s="95">
        <v>5.45</v>
      </c>
      <c r="G27" s="96" t="s">
        <v>25</v>
      </c>
      <c r="H27" s="95">
        <f>D27*1.24</f>
        <v>116.96</v>
      </c>
      <c r="I27" s="95">
        <f>SUM(F27*H27)</f>
        <v>637.42999999999995</v>
      </c>
      <c r="J27" s="49"/>
    </row>
    <row r="28" spans="1:13" ht="16.5" x14ac:dyDescent="0.35">
      <c r="A28" s="47"/>
      <c r="B28" s="56" t="s">
        <v>42</v>
      </c>
      <c r="C28" s="57"/>
      <c r="D28" s="104"/>
      <c r="E28" s="48" t="s">
        <v>47</v>
      </c>
      <c r="F28" s="95"/>
      <c r="G28" s="96"/>
      <c r="H28" s="95"/>
      <c r="I28" s="95"/>
      <c r="J28" s="49"/>
    </row>
    <row r="29" spans="1:13" ht="15" x14ac:dyDescent="0.3">
      <c r="A29" s="47"/>
      <c r="B29" s="99" t="s">
        <v>43</v>
      </c>
      <c r="C29" s="37" t="s">
        <v>68</v>
      </c>
      <c r="D29" s="100">
        <v>18.02</v>
      </c>
      <c r="E29" s="116" t="s">
        <v>65</v>
      </c>
      <c r="F29" s="117">
        <v>110.7</v>
      </c>
      <c r="G29" s="118" t="s">
        <v>17</v>
      </c>
      <c r="H29" s="95">
        <f>D29*1.24</f>
        <v>22.34</v>
      </c>
      <c r="I29" s="95">
        <f>SUM(F29*H29)</f>
        <v>2473.04</v>
      </c>
      <c r="J29" s="89"/>
    </row>
    <row r="30" spans="1:13" s="1" customFormat="1" ht="15" x14ac:dyDescent="0.3">
      <c r="A30" s="47"/>
      <c r="B30" s="99" t="s">
        <v>48</v>
      </c>
      <c r="C30" s="37" t="s">
        <v>69</v>
      </c>
      <c r="D30" s="100">
        <v>32.31</v>
      </c>
      <c r="E30" s="116" t="s">
        <v>70</v>
      </c>
      <c r="F30" s="117">
        <v>50.65</v>
      </c>
      <c r="G30" s="118" t="s">
        <v>17</v>
      </c>
      <c r="H30" s="95">
        <f>D30*1.24</f>
        <v>40.06</v>
      </c>
      <c r="I30" s="95">
        <f>SUM(F30*H30)</f>
        <v>2029.04</v>
      </c>
      <c r="J30" s="89"/>
      <c r="L30"/>
      <c r="M30"/>
    </row>
    <row r="31" spans="1:13" s="1" customFormat="1" ht="15" x14ac:dyDescent="0.3">
      <c r="A31" s="47"/>
      <c r="B31" s="99" t="s">
        <v>52</v>
      </c>
      <c r="C31" s="37" t="s">
        <v>66</v>
      </c>
      <c r="D31" s="100">
        <v>4.3099999999999996</v>
      </c>
      <c r="E31" s="116" t="s">
        <v>144</v>
      </c>
      <c r="F31" s="117">
        <v>34.46</v>
      </c>
      <c r="G31" s="118" t="s">
        <v>67</v>
      </c>
      <c r="H31" s="95">
        <f>D31*1.24</f>
        <v>5.34</v>
      </c>
      <c r="I31" s="95">
        <f>SUM(F31*H31)</f>
        <v>184.02</v>
      </c>
      <c r="J31" s="89"/>
      <c r="L31"/>
      <c r="M31"/>
    </row>
    <row r="32" spans="1:13" s="1" customFormat="1" ht="15" x14ac:dyDescent="0.3">
      <c r="A32" s="47"/>
      <c r="B32" s="99" t="s">
        <v>64</v>
      </c>
      <c r="C32" s="37" t="s">
        <v>128</v>
      </c>
      <c r="D32" s="100">
        <v>64.69</v>
      </c>
      <c r="E32" s="116" t="s">
        <v>129</v>
      </c>
      <c r="F32" s="117">
        <v>20.149999999999999</v>
      </c>
      <c r="G32" s="118" t="s">
        <v>17</v>
      </c>
      <c r="H32" s="95">
        <f>D32*1.24</f>
        <v>80.22</v>
      </c>
      <c r="I32" s="95">
        <f>SUM(F32*H32)</f>
        <v>1616.43</v>
      </c>
      <c r="J32" s="89"/>
      <c r="L32"/>
      <c r="M32"/>
    </row>
    <row r="33" spans="1:13" s="1" customFormat="1" ht="15" x14ac:dyDescent="0.3">
      <c r="A33" s="47"/>
      <c r="B33" s="99" t="s">
        <v>127</v>
      </c>
      <c r="C33" s="37" t="s">
        <v>49</v>
      </c>
      <c r="D33" s="100">
        <v>33.130000000000003</v>
      </c>
      <c r="E33" s="97" t="s">
        <v>50</v>
      </c>
      <c r="F33" s="95">
        <v>0</v>
      </c>
      <c r="G33" s="96" t="s">
        <v>17</v>
      </c>
      <c r="H33" s="95">
        <f>D33*1.24</f>
        <v>41.08</v>
      </c>
      <c r="I33" s="95">
        <f>SUM(F33*H33)</f>
        <v>0</v>
      </c>
      <c r="J33" s="89"/>
      <c r="L33"/>
      <c r="M33"/>
    </row>
    <row r="34" spans="1:13" s="1" customFormat="1" ht="16.5" x14ac:dyDescent="0.35">
      <c r="A34" s="47"/>
      <c r="B34" s="56" t="s">
        <v>44</v>
      </c>
      <c r="C34" s="57"/>
      <c r="D34" s="104"/>
      <c r="E34" s="48" t="s">
        <v>26</v>
      </c>
      <c r="F34" s="95"/>
      <c r="G34" s="96"/>
      <c r="H34" s="95"/>
      <c r="I34" s="95"/>
      <c r="J34" s="49"/>
      <c r="L34"/>
      <c r="M34"/>
    </row>
    <row r="35" spans="1:13" ht="30" x14ac:dyDescent="0.3">
      <c r="A35" s="47"/>
      <c r="B35" s="216" t="s">
        <v>45</v>
      </c>
      <c r="C35" s="217" t="s">
        <v>150</v>
      </c>
      <c r="D35" s="218">
        <v>37.659999999999997</v>
      </c>
      <c r="E35" s="219" t="s">
        <v>152</v>
      </c>
      <c r="F35" s="220">
        <v>81.069999999999993</v>
      </c>
      <c r="G35" s="221" t="s">
        <v>17</v>
      </c>
      <c r="H35" s="220">
        <f>D35*1.24</f>
        <v>46.7</v>
      </c>
      <c r="I35" s="220">
        <f>SUM(F35*H35)</f>
        <v>3785.97</v>
      </c>
      <c r="J35" s="49"/>
    </row>
    <row r="36" spans="1:13" ht="30" x14ac:dyDescent="0.3">
      <c r="A36" s="47"/>
      <c r="B36" s="222" t="s">
        <v>53</v>
      </c>
      <c r="C36" s="217" t="s">
        <v>150</v>
      </c>
      <c r="D36" s="218">
        <v>37.659999999999997</v>
      </c>
      <c r="E36" s="219" t="s">
        <v>152</v>
      </c>
      <c r="F36" s="220">
        <v>70.8</v>
      </c>
      <c r="G36" s="221" t="s">
        <v>17</v>
      </c>
      <c r="H36" s="220">
        <f>D36*1.24</f>
        <v>46.7</v>
      </c>
      <c r="I36" s="220">
        <f>SUM(F36*H36)</f>
        <v>3306.36</v>
      </c>
      <c r="J36" s="49"/>
    </row>
    <row r="37" spans="1:13" ht="30" x14ac:dyDescent="0.3">
      <c r="A37" s="47"/>
      <c r="B37" s="222" t="s">
        <v>54</v>
      </c>
      <c r="C37" s="217" t="s">
        <v>151</v>
      </c>
      <c r="D37" s="218">
        <v>37.159999999999997</v>
      </c>
      <c r="E37" s="219" t="s">
        <v>153</v>
      </c>
      <c r="F37" s="220">
        <v>12.63</v>
      </c>
      <c r="G37" s="221" t="s">
        <v>17</v>
      </c>
      <c r="H37" s="220">
        <f>D37*1.24</f>
        <v>46.08</v>
      </c>
      <c r="I37" s="220">
        <f>SUM(F37*H37)</f>
        <v>581.99</v>
      </c>
      <c r="J37" s="49"/>
    </row>
    <row r="38" spans="1:13" ht="30" x14ac:dyDescent="0.3">
      <c r="A38" s="47"/>
      <c r="B38" s="222" t="s">
        <v>57</v>
      </c>
      <c r="C38" s="217" t="s">
        <v>151</v>
      </c>
      <c r="D38" s="218">
        <v>37.159999999999997</v>
      </c>
      <c r="E38" s="219" t="s">
        <v>154</v>
      </c>
      <c r="F38" s="220">
        <v>17</v>
      </c>
      <c r="G38" s="221" t="s">
        <v>17</v>
      </c>
      <c r="H38" s="220">
        <f>D38*1.24</f>
        <v>46.08</v>
      </c>
      <c r="I38" s="220">
        <f>SUM(F38*H38)</f>
        <v>783.36</v>
      </c>
      <c r="J38" s="49" t="s">
        <v>10</v>
      </c>
    </row>
    <row r="39" spans="1:13" ht="17.25" thickBot="1" x14ac:dyDescent="0.4">
      <c r="B39" s="94"/>
      <c r="C39" s="90" t="s">
        <v>10</v>
      </c>
      <c r="D39" s="58"/>
      <c r="E39" s="41" t="s">
        <v>18</v>
      </c>
      <c r="F39" s="42"/>
      <c r="G39" s="43"/>
      <c r="H39" s="108"/>
      <c r="I39" s="42"/>
      <c r="J39" s="44">
        <f>SUM(I25:I39)</f>
        <v>15722.53</v>
      </c>
      <c r="K39" s="59"/>
      <c r="L39" s="60"/>
      <c r="M39" s="60"/>
    </row>
    <row r="40" spans="1:13" ht="17.25" thickBot="1" x14ac:dyDescent="0.4">
      <c r="B40" s="29" t="s">
        <v>108</v>
      </c>
      <c r="C40" s="30"/>
      <c r="D40" s="63"/>
      <c r="E40" s="32" t="s">
        <v>58</v>
      </c>
      <c r="F40" s="45"/>
      <c r="G40" s="34"/>
      <c r="H40" s="106"/>
      <c r="I40" s="33"/>
      <c r="J40" s="46"/>
    </row>
    <row r="41" spans="1:13" ht="15" x14ac:dyDescent="0.3">
      <c r="B41" s="55" t="s">
        <v>35</v>
      </c>
      <c r="C41" s="113" t="s">
        <v>76</v>
      </c>
      <c r="D41" s="114">
        <v>88.01</v>
      </c>
      <c r="E41" s="113" t="s">
        <v>59</v>
      </c>
      <c r="F41" s="95">
        <v>2.97</v>
      </c>
      <c r="G41" s="96" t="s">
        <v>25</v>
      </c>
      <c r="H41" s="95">
        <f>D41*1.24</f>
        <v>109.13</v>
      </c>
      <c r="I41" s="95">
        <f>SUM(F41*H41)</f>
        <v>324.12</v>
      </c>
      <c r="J41" s="49"/>
    </row>
    <row r="42" spans="1:13" ht="15" x14ac:dyDescent="0.3">
      <c r="B42" s="99" t="s">
        <v>46</v>
      </c>
      <c r="C42" s="37" t="s">
        <v>62</v>
      </c>
      <c r="D42" s="100">
        <v>34.729999999999997</v>
      </c>
      <c r="E42" s="97" t="s">
        <v>60</v>
      </c>
      <c r="F42" s="95">
        <v>66</v>
      </c>
      <c r="G42" s="96" t="s">
        <v>61</v>
      </c>
      <c r="H42" s="95">
        <f>D42*1.24</f>
        <v>43.07</v>
      </c>
      <c r="I42" s="95">
        <f>SUM(F42*H42)</f>
        <v>2842.62</v>
      </c>
      <c r="J42" s="49"/>
    </row>
    <row r="43" spans="1:13" ht="17.25" thickBot="1" x14ac:dyDescent="0.4">
      <c r="B43" s="39"/>
      <c r="C43" s="40"/>
      <c r="D43" s="58"/>
      <c r="E43" s="41" t="s">
        <v>18</v>
      </c>
      <c r="F43" s="42"/>
      <c r="G43" s="43"/>
      <c r="H43" s="105"/>
      <c r="I43" s="42"/>
      <c r="J43" s="44">
        <f>SUM(I41:I42)</f>
        <v>3166.74</v>
      </c>
    </row>
    <row r="44" spans="1:13" ht="17.25" thickBot="1" x14ac:dyDescent="0.4">
      <c r="B44" s="119" t="s">
        <v>109</v>
      </c>
      <c r="C44" s="120"/>
      <c r="D44" s="121"/>
      <c r="E44" s="122" t="s">
        <v>78</v>
      </c>
      <c r="F44" s="95" t="s">
        <v>10</v>
      </c>
      <c r="G44" s="96" t="s">
        <v>10</v>
      </c>
      <c r="H44" s="95" t="s">
        <v>10</v>
      </c>
      <c r="I44" s="95" t="s">
        <v>10</v>
      </c>
      <c r="J44" s="123"/>
    </row>
    <row r="45" spans="1:13" ht="15" x14ac:dyDescent="0.3">
      <c r="B45" s="99" t="s">
        <v>81</v>
      </c>
      <c r="C45" s="125" t="s">
        <v>79</v>
      </c>
      <c r="D45" s="100">
        <v>17.07</v>
      </c>
      <c r="E45" s="97" t="s">
        <v>80</v>
      </c>
      <c r="F45" s="95">
        <v>0</v>
      </c>
      <c r="G45" s="96" t="s">
        <v>17</v>
      </c>
      <c r="H45" s="95">
        <f>D45*1.24</f>
        <v>21.17</v>
      </c>
      <c r="I45" s="95">
        <f>SUM(F45*H45)</f>
        <v>0</v>
      </c>
      <c r="J45" s="124"/>
    </row>
    <row r="46" spans="1:13" ht="17.25" thickBot="1" x14ac:dyDescent="0.4">
      <c r="B46" s="126"/>
      <c r="C46" s="127"/>
      <c r="D46" s="58"/>
      <c r="E46" s="41" t="s">
        <v>18</v>
      </c>
      <c r="F46" s="42"/>
      <c r="G46" s="43"/>
      <c r="H46" s="42"/>
      <c r="I46" s="42"/>
      <c r="J46" s="44">
        <f>SUM(I45:I45)</f>
        <v>0</v>
      </c>
      <c r="M46" s="60"/>
    </row>
    <row r="47" spans="1:13" ht="17.25" thickBot="1" x14ac:dyDescent="0.4">
      <c r="B47" s="119" t="s">
        <v>132</v>
      </c>
      <c r="C47" s="120"/>
      <c r="D47" s="121"/>
      <c r="E47" s="122" t="s">
        <v>133</v>
      </c>
      <c r="F47" s="95" t="s">
        <v>10</v>
      </c>
      <c r="G47" s="96" t="s">
        <v>10</v>
      </c>
      <c r="H47" s="95" t="s">
        <v>10</v>
      </c>
      <c r="I47" s="95" t="s">
        <v>10</v>
      </c>
      <c r="J47" s="123"/>
    </row>
    <row r="48" spans="1:13" ht="15" x14ac:dyDescent="0.3">
      <c r="B48" s="99" t="s">
        <v>134</v>
      </c>
      <c r="C48" s="37" t="s">
        <v>135</v>
      </c>
      <c r="D48" s="100">
        <v>19.3</v>
      </c>
      <c r="E48" s="97" t="s">
        <v>136</v>
      </c>
      <c r="F48" s="95">
        <v>4</v>
      </c>
      <c r="G48" s="96" t="s">
        <v>137</v>
      </c>
      <c r="H48" s="95">
        <f>D48*1.24</f>
        <v>23.93</v>
      </c>
      <c r="I48" s="95">
        <f>SUM(F48*H48)</f>
        <v>95.72</v>
      </c>
      <c r="J48" s="124"/>
    </row>
    <row r="49" spans="2:13" ht="17.25" thickBot="1" x14ac:dyDescent="0.4">
      <c r="B49" s="126"/>
      <c r="C49" s="127"/>
      <c r="D49" s="58"/>
      <c r="E49" s="41" t="s">
        <v>18</v>
      </c>
      <c r="F49" s="42"/>
      <c r="G49" s="43"/>
      <c r="H49" s="42"/>
      <c r="I49" s="42"/>
      <c r="J49" s="44">
        <f>SUM(I48:I48)</f>
        <v>95.72</v>
      </c>
      <c r="M49" s="60"/>
    </row>
    <row r="50" spans="2:13" ht="17.25" thickBot="1" x14ac:dyDescent="0.4">
      <c r="B50" s="73" t="s">
        <v>10</v>
      </c>
      <c r="C50" s="74"/>
      <c r="D50" s="75"/>
      <c r="E50" s="76"/>
      <c r="F50" s="77"/>
      <c r="G50" s="43"/>
      <c r="H50" s="42"/>
      <c r="I50" s="42"/>
      <c r="J50" s="78"/>
      <c r="M50" s="60"/>
    </row>
    <row r="51" spans="2:13" ht="17.25" thickBot="1" x14ac:dyDescent="0.4">
      <c r="B51" s="61"/>
      <c r="C51" s="62"/>
      <c r="D51" s="63"/>
      <c r="E51" s="30" t="s">
        <v>28</v>
      </c>
      <c r="F51" s="64"/>
      <c r="G51" s="65"/>
      <c r="H51" s="66"/>
      <c r="I51" s="66"/>
      <c r="J51" s="67">
        <f>SUM(I13:I49)</f>
        <v>25095.99</v>
      </c>
      <c r="L51" s="115"/>
    </row>
    <row r="52" spans="2:13" ht="15" x14ac:dyDescent="0.3">
      <c r="B52" s="2"/>
      <c r="C52" s="2"/>
      <c r="D52" s="3"/>
      <c r="E52" s="2" t="str">
        <f>Global!E52</f>
        <v>Maravilha (SC), 02 de Dezembro de 2014.</v>
      </c>
      <c r="F52" s="7" t="s">
        <v>10</v>
      </c>
      <c r="G52" s="98"/>
      <c r="H52" s="98"/>
      <c r="I52" s="98"/>
      <c r="J52" s="7"/>
      <c r="K52" s="59"/>
      <c r="L52" s="60"/>
    </row>
    <row r="53" spans="2:13" ht="15" x14ac:dyDescent="0.3">
      <c r="B53" s="2" t="s">
        <v>29</v>
      </c>
      <c r="C53" s="2"/>
      <c r="D53" s="3"/>
      <c r="E53" s="2"/>
      <c r="F53" s="7"/>
      <c r="G53" s="212"/>
      <c r="H53" s="79"/>
      <c r="I53" s="95"/>
      <c r="J53" s="7"/>
      <c r="K53" s="59"/>
      <c r="L53" s="60"/>
    </row>
    <row r="54" spans="2:13" ht="15" x14ac:dyDescent="0.3">
      <c r="B54" s="2" t="s">
        <v>30</v>
      </c>
      <c r="C54" s="2"/>
      <c r="D54" s="3"/>
      <c r="F54" s="227" t="s">
        <v>112</v>
      </c>
      <c r="G54" s="227"/>
      <c r="H54" s="227"/>
      <c r="I54" s="227"/>
      <c r="J54" s="7"/>
      <c r="L54" s="60"/>
    </row>
    <row r="55" spans="2:13" ht="16.5" x14ac:dyDescent="0.3">
      <c r="B55" s="2" t="s">
        <v>145</v>
      </c>
      <c r="C55" s="2"/>
      <c r="D55" s="3"/>
      <c r="F55" s="228" t="s">
        <v>113</v>
      </c>
      <c r="G55" s="228"/>
      <c r="H55" s="228"/>
      <c r="I55" s="228"/>
      <c r="J55" s="7"/>
    </row>
    <row r="56" spans="2:13" ht="16.5" x14ac:dyDescent="0.35">
      <c r="B56" s="2" t="s">
        <v>156</v>
      </c>
      <c r="C56" s="2"/>
      <c r="D56" s="3"/>
      <c r="F56" s="229" t="s">
        <v>114</v>
      </c>
      <c r="G56" s="229"/>
      <c r="H56" s="229"/>
      <c r="I56" s="229"/>
      <c r="J56" s="7"/>
    </row>
    <row r="57" spans="2:13" ht="15" x14ac:dyDescent="0.3">
      <c r="B57" s="2" t="s">
        <v>155</v>
      </c>
      <c r="C57" s="2"/>
      <c r="D57" s="3"/>
      <c r="F57" s="229" t="s">
        <v>115</v>
      </c>
      <c r="G57" s="229"/>
      <c r="H57" s="229"/>
      <c r="I57" s="229"/>
      <c r="J57" s="7"/>
    </row>
    <row r="58" spans="2:13" ht="15" x14ac:dyDescent="0.3">
      <c r="B58" s="2" t="s">
        <v>146</v>
      </c>
      <c r="C58" s="2"/>
      <c r="D58" s="3"/>
      <c r="F58" s="215"/>
      <c r="G58" s="215"/>
      <c r="H58" s="215"/>
      <c r="I58" s="215"/>
      <c r="J58" s="7"/>
    </row>
    <row r="59" spans="2:13" ht="15" x14ac:dyDescent="0.3">
      <c r="B59" s="2" t="s">
        <v>147</v>
      </c>
      <c r="C59" s="2"/>
      <c r="D59" s="3"/>
      <c r="F59" s="215"/>
      <c r="G59" s="215"/>
      <c r="H59" s="215"/>
      <c r="I59" s="215"/>
      <c r="J59" s="7"/>
    </row>
    <row r="60" spans="2:13" ht="15.75" x14ac:dyDescent="0.3">
      <c r="B60" s="109" t="s">
        <v>123</v>
      </c>
      <c r="C60" s="109"/>
      <c r="D60" s="110"/>
      <c r="E60" s="111"/>
      <c r="J60" s="95"/>
    </row>
    <row r="61" spans="2:13" ht="15.75" x14ac:dyDescent="0.3">
      <c r="B61" s="109" t="s">
        <v>148</v>
      </c>
      <c r="C61" s="109"/>
      <c r="D61" s="112"/>
      <c r="E61" s="109"/>
      <c r="F61" s="95"/>
      <c r="G61" s="96"/>
      <c r="H61" s="102"/>
      <c r="I61" s="95"/>
      <c r="J61" s="95"/>
    </row>
    <row r="62" spans="2:13" ht="15.75" x14ac:dyDescent="0.3">
      <c r="B62" s="101" t="s">
        <v>162</v>
      </c>
      <c r="C62" s="101"/>
      <c r="D62" s="70"/>
      <c r="E62" s="101"/>
      <c r="F62" s="7"/>
      <c r="G62" s="214"/>
      <c r="H62" s="3"/>
      <c r="I62" s="95"/>
      <c r="J62" s="7"/>
    </row>
    <row r="63" spans="2:13" ht="16.5" thickBot="1" x14ac:dyDescent="0.35">
      <c r="B63" s="101" t="s">
        <v>143</v>
      </c>
      <c r="C63" s="101"/>
      <c r="D63" s="70"/>
      <c r="E63" s="101"/>
      <c r="F63" s="7"/>
      <c r="G63" s="214"/>
      <c r="H63" s="3"/>
      <c r="I63" s="95"/>
      <c r="J63" s="7"/>
    </row>
    <row r="64" spans="2:13" ht="16.5" x14ac:dyDescent="0.35">
      <c r="B64" s="80" t="s">
        <v>31</v>
      </c>
      <c r="C64" s="81"/>
      <c r="D64" s="82"/>
      <c r="E64" s="81"/>
      <c r="F64" s="45"/>
      <c r="G64" s="83"/>
      <c r="H64" s="82"/>
      <c r="I64" s="45"/>
      <c r="J64" s="84"/>
    </row>
    <row r="65" spans="2:12" ht="17.25" thickBot="1" x14ac:dyDescent="0.4">
      <c r="B65" s="85" t="s">
        <v>32</v>
      </c>
      <c r="C65" s="41"/>
      <c r="D65" s="86"/>
      <c r="E65" s="41"/>
      <c r="F65" s="77"/>
      <c r="G65" s="87"/>
      <c r="H65" s="86"/>
      <c r="I65" s="77"/>
      <c r="J65" s="88"/>
      <c r="K65" s="71"/>
      <c r="L65" s="72"/>
    </row>
    <row r="66" spans="2:12" x14ac:dyDescent="0.2">
      <c r="K66" s="71"/>
      <c r="L66" s="72"/>
    </row>
  </sheetData>
  <mergeCells count="5">
    <mergeCell ref="B3:J3"/>
    <mergeCell ref="F54:I54"/>
    <mergeCell ref="F55:I55"/>
    <mergeCell ref="F56:I56"/>
    <mergeCell ref="F57:I57"/>
  </mergeCells>
  <printOptions horizontalCentered="1" verticalCentered="1"/>
  <pageMargins left="0.78740157480314965" right="0.78740157480314965" top="2.1653543307086616" bottom="0.59055118110236227" header="0" footer="0"/>
  <pageSetup paperSize="9" scale="5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Relação Ruas</vt:lpstr>
      <vt:lpstr>Global</vt:lpstr>
      <vt:lpstr>CRONOGRAMA</vt:lpstr>
      <vt:lpstr>Trecho I</vt:lpstr>
      <vt:lpstr>Trecho II</vt:lpstr>
      <vt:lpstr>CRONOGRAMA!Area_de_impressao</vt:lpstr>
      <vt:lpstr>Global!Area_de_impressao</vt:lpstr>
      <vt:lpstr>'Relação Ruas'!Area_de_impressao</vt:lpstr>
      <vt:lpstr>'Trecho I'!Area_de_impressao</vt:lpstr>
      <vt:lpstr>'Trecho II'!Area_de_impressao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engenharia1</dc:creator>
  <cp:lastModifiedBy>Projetos2</cp:lastModifiedBy>
  <cp:lastPrinted>2014-11-13T10:40:33Z</cp:lastPrinted>
  <dcterms:created xsi:type="dcterms:W3CDTF">2012-10-03T13:54:24Z</dcterms:created>
  <dcterms:modified xsi:type="dcterms:W3CDTF">2015-04-29T12:32:40Z</dcterms:modified>
</cp:coreProperties>
</file>