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55" windowWidth="9375" windowHeight="4455" tabRatio="827" activeTab="0"/>
  </bookViews>
  <sheets>
    <sheet name="Relação Ruas" sheetId="1" r:id="rId1"/>
    <sheet name="ORÇAMENTO GLOBAL" sheetId="2" r:id="rId2"/>
    <sheet name="CRONOGRAMA" sheetId="3" r:id="rId3"/>
    <sheet name="Composição BL" sheetId="4" r:id="rId4"/>
    <sheet name="Composição Lajota Passeio" sheetId="5" r:id="rId5"/>
    <sheet name="Av. Dom Pedro II" sheetId="6" r:id="rId6"/>
    <sheet name="Av. Chapecó" sheetId="7" r:id="rId7"/>
  </sheets>
  <definedNames>
    <definedName name="_xlnm.Print_Area" localSheetId="6">'Av. Chapecó'!$B$1:$J$98</definedName>
    <definedName name="_xlnm.Print_Area" localSheetId="5">'Av. Dom Pedro II'!$B$1:$J$98</definedName>
    <definedName name="_xlnm.Print_Area" localSheetId="3">'Composição BL'!$A$1:$I$29</definedName>
    <definedName name="_xlnm.Print_Area" localSheetId="4">'Composição Lajota Passeio'!$A$1:$F$36</definedName>
    <definedName name="_xlnm.Print_Area" localSheetId="2">'CRONOGRAMA'!$B$5:$M$42</definedName>
    <definedName name="_xlnm.Print_Area" localSheetId="1">'ORÇAMENTO GLOBAL'!$B$1:$J$98</definedName>
    <definedName name="_xlnm.Print_Area" localSheetId="0">'Relação Ruas'!$B$1:$E$30</definedName>
  </definedNames>
  <calcPr fullCalcOnLoad="1" fullPrecision="0"/>
</workbook>
</file>

<file path=xl/sharedStrings.xml><?xml version="1.0" encoding="utf-8"?>
<sst xmlns="http://schemas.openxmlformats.org/spreadsheetml/2006/main" count="1105" uniqueCount="266">
  <si>
    <t xml:space="preserve"> </t>
  </si>
  <si>
    <t>Item</t>
  </si>
  <si>
    <t>Discriminação</t>
  </si>
  <si>
    <t xml:space="preserve">Total </t>
  </si>
  <si>
    <t xml:space="preserve">   (R$)</t>
  </si>
  <si>
    <t xml:space="preserve">  (R$)</t>
  </si>
  <si>
    <t>1.0</t>
  </si>
  <si>
    <t>Total do item.....................................................................................................................................................................</t>
  </si>
  <si>
    <t>2.0</t>
  </si>
  <si>
    <t>2.1</t>
  </si>
  <si>
    <t xml:space="preserve">PAVIMENTAÇÃO </t>
  </si>
  <si>
    <t>1.1</t>
  </si>
  <si>
    <t>Quant.</t>
  </si>
  <si>
    <t>Un</t>
  </si>
  <si>
    <t>Valor total</t>
  </si>
  <si>
    <t>m²</t>
  </si>
  <si>
    <t>3.0</t>
  </si>
  <si>
    <t>DRENAGEM PLUVIAL</t>
  </si>
  <si>
    <t>3.1</t>
  </si>
  <si>
    <t>Escavação das Valas</t>
  </si>
  <si>
    <t>m³</t>
  </si>
  <si>
    <t>3.2</t>
  </si>
  <si>
    <t>mts</t>
  </si>
  <si>
    <t>4.0</t>
  </si>
  <si>
    <t>4.1</t>
  </si>
  <si>
    <t>Importante:</t>
  </si>
  <si>
    <t>Código</t>
  </si>
  <si>
    <t>SINAPI</t>
  </si>
  <si>
    <t>Custo R$</t>
  </si>
  <si>
    <t>2.2</t>
  </si>
  <si>
    <t>4.2</t>
  </si>
  <si>
    <t>Esc/Carga e trans. 1ª cat  50 - 100</t>
  </si>
  <si>
    <t>Esc/Carga e trans. 2ª cat  50 - 100</t>
  </si>
  <si>
    <t>Total do item.........................................................................................................................................................</t>
  </si>
  <si>
    <t>Limpeza da obra</t>
  </si>
  <si>
    <t>Execução do calçamento:</t>
  </si>
  <si>
    <t>SINALIZAÇÃO</t>
  </si>
  <si>
    <t>Total do item...................................................................................................................................................</t>
  </si>
  <si>
    <t xml:space="preserve">Custo </t>
  </si>
  <si>
    <t>Compactação aterro 95% PN</t>
  </si>
  <si>
    <t xml:space="preserve"> A Amerios somente seguirá como referencia para a realização dos orçamentos a tabela do SINAPI solicitados pela CEF e Ministérios.</t>
  </si>
  <si>
    <t>TERRAPLENAGEM</t>
  </si>
  <si>
    <t>TOTAL GERAL DA OBRA...............................................................................R$</t>
  </si>
  <si>
    <t>5.0</t>
  </si>
  <si>
    <t>5.1</t>
  </si>
  <si>
    <t>12387    I.</t>
  </si>
  <si>
    <t>2.3</t>
  </si>
  <si>
    <t>2.4</t>
  </si>
  <si>
    <t>5.2</t>
  </si>
  <si>
    <t>73822/002   S.</t>
  </si>
  <si>
    <t>I = tabela SINAPI (insumos)</t>
  </si>
  <si>
    <t>________________________________</t>
  </si>
  <si>
    <t>Reaterro e apiolamento das valas da tubulação</t>
  </si>
  <si>
    <t>74223/001    S.</t>
  </si>
  <si>
    <t>Meio fio pré-moldado de 1 2 x 15 x 30 cm  rej. Argamassa 1:4</t>
  </si>
  <si>
    <t>m</t>
  </si>
  <si>
    <t xml:space="preserve">Meio Fio   </t>
  </si>
  <si>
    <t>4.3</t>
  </si>
  <si>
    <t>4.4</t>
  </si>
  <si>
    <t>3.3</t>
  </si>
  <si>
    <t>Carline Joice Hackenhaar</t>
  </si>
  <si>
    <r>
      <t xml:space="preserve">Engenheira Civil - </t>
    </r>
    <r>
      <rPr>
        <b/>
        <sz val="10"/>
        <rFont val="Comic Sans MS"/>
        <family val="4"/>
      </rPr>
      <t>Amerios</t>
    </r>
    <r>
      <rPr>
        <sz val="10"/>
        <rFont val="Comic Sans MS"/>
        <family val="4"/>
      </rPr>
      <t xml:space="preserve">  </t>
    </r>
  </si>
  <si>
    <t>CREA/SC 090.319-0</t>
  </si>
  <si>
    <t>74209/001 S.</t>
  </si>
  <si>
    <t>74005/002 S.</t>
  </si>
  <si>
    <t>74154/001 S.</t>
  </si>
  <si>
    <t>74155/002 S.</t>
  </si>
  <si>
    <t>PLACAS - Convênio</t>
  </si>
  <si>
    <t xml:space="preserve"> Discriminação</t>
  </si>
  <si>
    <t xml:space="preserve">Valores </t>
  </si>
  <si>
    <t>Peso</t>
  </si>
  <si>
    <t>1º Mês</t>
  </si>
  <si>
    <t>2º Mês</t>
  </si>
  <si>
    <t>3º Mês</t>
  </si>
  <si>
    <t>4º Mês</t>
  </si>
  <si>
    <t>(R$)</t>
  </si>
  <si>
    <t>%</t>
  </si>
  <si>
    <t>R$</t>
  </si>
  <si>
    <t>Peso %</t>
  </si>
  <si>
    <t>Placa - Convênio</t>
  </si>
  <si>
    <t>Terraplenagem</t>
  </si>
  <si>
    <t xml:space="preserve">  </t>
  </si>
  <si>
    <t>Drenagem Pluvial</t>
  </si>
  <si>
    <t>Pavimentação</t>
  </si>
  <si>
    <t>Sinalização</t>
  </si>
  <si>
    <t>Simples</t>
  </si>
  <si>
    <t>Acumulado</t>
  </si>
  <si>
    <t>5.3</t>
  </si>
  <si>
    <t>5.4</t>
  </si>
  <si>
    <t>Poste em Aço para a placa de Nome de Rua</t>
  </si>
  <si>
    <t>Boca de Lobo</t>
  </si>
  <si>
    <t>Pavimentação em Pedra Irregular, c/ Rejunte de Pó de Pedra, Compactado</t>
  </si>
  <si>
    <t>Colchão em Argila p/ Assent. de Pav. em Pedra esp. 15 cm, DMT até 10 km</t>
  </si>
  <si>
    <t>2 S 01 102 02 D.</t>
  </si>
  <si>
    <t>Esc/Carga e trans. 3ª cat  50 - 200</t>
  </si>
  <si>
    <t>Material de 2ª categoria</t>
  </si>
  <si>
    <t>Material de 3ª categoria</t>
  </si>
  <si>
    <t>3 S 04 020 00 D.</t>
  </si>
  <si>
    <t>Tubulação (material e mão de obra)</t>
  </si>
  <si>
    <t>RELAÇÃO</t>
  </si>
  <si>
    <t xml:space="preserve">N.º </t>
  </si>
  <si>
    <t>Nome da Rua</t>
  </si>
  <si>
    <t>Área (m²)</t>
  </si>
  <si>
    <t>R$ (total)</t>
  </si>
  <si>
    <t>Total Geral...................................</t>
  </si>
  <si>
    <t>Engenheira Civil - Amerios</t>
  </si>
  <si>
    <t>6.0</t>
  </si>
  <si>
    <t>6.1</t>
  </si>
  <si>
    <t>7781 I.</t>
  </si>
  <si>
    <t xml:space="preserve">Tubo diâmetro de 40 cm </t>
  </si>
  <si>
    <t>Assentamento da tubulação de diam. 40 cm</t>
  </si>
  <si>
    <r>
      <t xml:space="preserve">Local : </t>
    </r>
    <r>
      <rPr>
        <b/>
        <sz val="10"/>
        <rFont val="Comic Sans MS"/>
        <family val="4"/>
      </rPr>
      <t xml:space="preserve"> BALNEÁRIO DE ILHA REDONDA</t>
    </r>
  </si>
  <si>
    <t>Avenida Chapecó</t>
  </si>
  <si>
    <r>
      <t xml:space="preserve">Orçamento - </t>
    </r>
    <r>
      <rPr>
        <b/>
        <u val="single"/>
        <sz val="25"/>
        <color indexed="62"/>
        <rFont val="Calibri"/>
        <family val="2"/>
      </rPr>
      <t>GLOBAL</t>
    </r>
  </si>
  <si>
    <t>CRONOGRAMA - GLOBAL</t>
  </si>
  <si>
    <t>Material de 1ª categoria</t>
  </si>
  <si>
    <t>72915 S.</t>
  </si>
  <si>
    <t>73962/004 S.</t>
  </si>
  <si>
    <t>Unid.</t>
  </si>
  <si>
    <r>
      <t xml:space="preserve">Área:  </t>
    </r>
    <r>
      <rPr>
        <b/>
        <u val="single"/>
        <sz val="10"/>
        <rFont val="Comic Sans MS"/>
        <family val="4"/>
      </rPr>
      <t>1.344,75 m²</t>
    </r>
  </si>
  <si>
    <r>
      <t xml:space="preserve">Projeto : </t>
    </r>
    <r>
      <rPr>
        <b/>
        <sz val="10"/>
        <rFont val="Comic Sans MS"/>
        <family val="4"/>
      </rPr>
      <t xml:space="preserve">  CALÇAMENTO</t>
    </r>
  </si>
  <si>
    <t>BDI = 24%</t>
  </si>
  <si>
    <t xml:space="preserve"> - O BDI considerado foi de 24%</t>
  </si>
  <si>
    <t>S = tabela SINAPI (sintética)</t>
  </si>
  <si>
    <t>92809 S.</t>
  </si>
  <si>
    <t>78785  CH</t>
  </si>
  <si>
    <t>76872 CH</t>
  </si>
  <si>
    <t>91131 CH</t>
  </si>
  <si>
    <t>Placa de Sinalização viária Octogonal L= 25 cm, com suporte de aço galvanizado D= 50 mm e Altura 3,0 , inclusive base de concreto não estrutural</t>
  </si>
  <si>
    <t>91127  CH</t>
  </si>
  <si>
    <t>Placa de Sinalização viária Circularl 50 cm, com suporte de aço galvanizado D= 50 mm e Altura 3,0 , inclusive base de concreto não estrutural</t>
  </si>
  <si>
    <t>73916/002 I</t>
  </si>
  <si>
    <t>7.0</t>
  </si>
  <si>
    <t>PLACAS DE SINALIZAÇÃO TURÍSTICA</t>
  </si>
  <si>
    <t>7.1</t>
  </si>
  <si>
    <t>7.2</t>
  </si>
  <si>
    <t>34723 I.</t>
  </si>
  <si>
    <t>Placa de Sinalização em Chapa de Aço num 16 com pintura refletiva</t>
  </si>
  <si>
    <t>Sinalização Turística</t>
  </si>
  <si>
    <t>Avenida Dom Pedro II</t>
  </si>
  <si>
    <r>
      <t xml:space="preserve"> - Sendo cub referente mês de Maio/2016 = </t>
    </r>
    <r>
      <rPr>
        <sz val="10.5"/>
        <color indexed="17"/>
        <rFont val="Comic Sans MS"/>
        <family val="4"/>
      </rPr>
      <t>R$ 1.565,77</t>
    </r>
  </si>
  <si>
    <r>
      <t xml:space="preserve">Ruas : </t>
    </r>
    <r>
      <rPr>
        <b/>
        <sz val="10"/>
        <rFont val="Comic Sans MS"/>
        <family val="4"/>
      </rPr>
      <t xml:space="preserve"> AVENIDA DOM PEDRO II</t>
    </r>
  </si>
  <si>
    <r>
      <t xml:space="preserve">Ruas : </t>
    </r>
    <r>
      <rPr>
        <b/>
        <sz val="10"/>
        <rFont val="Comic Sans MS"/>
        <family val="4"/>
      </rPr>
      <t xml:space="preserve"> AVENIDA CHAPECÓ</t>
    </r>
  </si>
  <si>
    <r>
      <t xml:space="preserve">Município : </t>
    </r>
    <r>
      <rPr>
        <b/>
        <sz val="10"/>
        <rFont val="Comic Sans MS"/>
        <family val="4"/>
      </rPr>
      <t>PALMITOS- SC</t>
    </r>
  </si>
  <si>
    <t>PASSEIO PÚBLICO</t>
  </si>
  <si>
    <t>Regularização e Compactação</t>
  </si>
  <si>
    <t>72961 S.</t>
  </si>
  <si>
    <t>Regularização de compactação manual do terreno 5,0 cm</t>
  </si>
  <si>
    <t>Preenchimento e Compactação</t>
  </si>
  <si>
    <t xml:space="preserve">73817/001 S. </t>
  </si>
  <si>
    <t>Embasamento de Material Granular - Pó de Pedra</t>
  </si>
  <si>
    <t>Contrapiso/Piso alisado</t>
  </si>
  <si>
    <t>73907/006 S.</t>
  </si>
  <si>
    <t>Lastro de Concreto esp. 3 cm</t>
  </si>
  <si>
    <t>73994/001 S.</t>
  </si>
  <si>
    <t>kg</t>
  </si>
  <si>
    <t>76447/001  S.</t>
  </si>
  <si>
    <t>Piso cimentado, acabamento liso esp. 2,50 cm - acessos de cadeirantes</t>
  </si>
  <si>
    <t>Passeio Público</t>
  </si>
  <si>
    <t>Composição 1*</t>
  </si>
  <si>
    <t>Lajota de Concreto estriada 49x49x3,5 cm (mat. e mão de obra)</t>
  </si>
  <si>
    <t>Composição 2*</t>
  </si>
  <si>
    <t>Lajota de Concreto Podotátil (Direcional) 33x33x2,5 cm (mat. e mão de obra)</t>
  </si>
  <si>
    <t>Lajota de Concreto Podotátil (Alerta) 33x33x2,5 cm (mat. e mão de obra)</t>
  </si>
  <si>
    <t>8.0</t>
  </si>
  <si>
    <t>8.1</t>
  </si>
  <si>
    <t>8.2</t>
  </si>
  <si>
    <t>8.3</t>
  </si>
  <si>
    <r>
      <t>COMPOSIÇÃO CAIXA COLETORA DIÂMETRO</t>
    </r>
    <r>
      <rPr>
        <sz val="9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30 CM e 40 CM</t>
    </r>
  </si>
  <si>
    <t>ESCAVAÇÃO MANUAL CAMPO ABERTO EM SOLO EXCETO ROCHA ATÉ 2,00 M PROFUNDIDADE</t>
  </si>
  <si>
    <t>CONCRETO FCK = 15 MPA (1:2,5:3), INCLUINDO PREPARO MECÂNICO, LANÇAMENTO E ADENSAMENTO</t>
  </si>
  <si>
    <t>ALVENARIA EM TIJOLO CERÂMICO MACICO 5X10X20 CM 1 1/2 VEZ (ESPESSURA 30 CM), ASSENTADO COM ARGAMASSA TRACO 1:2:8 (CIMENTO, CAL E AREIA)</t>
  </si>
  <si>
    <t>MASSA ÚNICA PARA RECEBIMENTO DE PINTURA, EM ARGAMASSA TRAÇO 1:2:8, PREPARO MECÂNICO COM BETONEIRA 400 L, APLICADA MANUALEMNTE EM FACE INTERNAS DE PAREDES DE AMBIENTES COM ÁREA MENOR QUE 10 M², ESPESSURA DE 20 MM, COM EXCESSÃO DE TALISCAS</t>
  </si>
  <si>
    <t>CHAPISCO APLICADO TANTO EM PILARES E VIGAS DE CONCRETO COMO EM ALVENARIA DE FACHADA SEM PRESENÇA DE VÃOS, COM COLHER DE PEDREIRO, ARGAMASSA TRAÇO 1:3 COM PREPARO MANUAL</t>
  </si>
  <si>
    <t>73932/001</t>
  </si>
  <si>
    <t>GRADE DE FERRO EM BARRA CHATA 3/16"</t>
  </si>
  <si>
    <t>73964/006</t>
  </si>
  <si>
    <t>RATERRO DE VALA COM CAMPACTAÇÃO MANUAL</t>
  </si>
  <si>
    <t>QUANTIFICAÇÃO DOS ITENS</t>
  </si>
  <si>
    <t>_______________________________________</t>
  </si>
  <si>
    <t>Base: (0,90 x 1,10 x 0,10) = 0,1 m³</t>
  </si>
  <si>
    <t>CARLINE JOICE HACKENHAAR</t>
  </si>
  <si>
    <t>Colarinho Superior: (3,20 x 0,20 x 0,10) = 0,06 m³</t>
  </si>
  <si>
    <t>Eng. Civil - CREA/SC 090.319-0</t>
  </si>
  <si>
    <t>∑ = 0,16 m³</t>
  </si>
  <si>
    <t>Engenharia - AMERIOS</t>
  </si>
  <si>
    <t>Placa da obra  do convênio em chapa aço galvanizado (2,00 x 1,25 m )</t>
  </si>
  <si>
    <t>D = tabela DNIT (NOVEMBRO/2015)</t>
  </si>
  <si>
    <t>COMPOSIÇÃO DE CUSTO EXECUÇÃO PASSEIO PÚBLICO</t>
  </si>
  <si>
    <t>Composição - 1       73629</t>
  </si>
  <si>
    <t>Piso em Lajotas de Concreto 49x49x3,50 cm assentado sobre Argamassa de cimento colante rejuntado com cimento comum</t>
  </si>
  <si>
    <t>Descrição</t>
  </si>
  <si>
    <t>Unidade</t>
  </si>
  <si>
    <t>Coenficiente</t>
  </si>
  <si>
    <t>Preço Unit.</t>
  </si>
  <si>
    <t>Custo Total</t>
  </si>
  <si>
    <t>Orçamento</t>
  </si>
  <si>
    <t>Lajota de Concreto Estirada 49x49x3,50 cm, com 35 Mpa de resistência</t>
  </si>
  <si>
    <t>Cimento Portland Composto CPII - 32</t>
  </si>
  <si>
    <t>Argamassa ou cimento colante em pó para fixação de peças cerâmicas</t>
  </si>
  <si>
    <t>Pedreiro</t>
  </si>
  <si>
    <t>h</t>
  </si>
  <si>
    <t>Servente</t>
  </si>
  <si>
    <t xml:space="preserve">Total Composição: </t>
  </si>
  <si>
    <t>Composição - 2    73629</t>
  </si>
  <si>
    <t>Piso em Lajotas de Podotátil 33x33x2,50 cm assentado sobre Argamassa de cimento colante rejuntado com cimento comum</t>
  </si>
  <si>
    <t>Lajota de Concreto Estirada 33x33x2,50 cm, com 35 Mpa de resistência</t>
  </si>
  <si>
    <t>Composição BL</t>
  </si>
  <si>
    <t>COMPOSIÇÃO DE CUSTO EXECUÇÃO BOCA DE LOBO</t>
  </si>
  <si>
    <t>Ítem</t>
  </si>
  <si>
    <t>Referência</t>
  </si>
  <si>
    <t>Data Base</t>
  </si>
  <si>
    <t>Coef.</t>
  </si>
  <si>
    <t>Valor SINAPI / Abril - 2016</t>
  </si>
  <si>
    <t>Total</t>
  </si>
  <si>
    <r>
      <t xml:space="preserve">(1,50 x 1,30 x 1,90) = </t>
    </r>
    <r>
      <rPr>
        <b/>
        <sz val="9"/>
        <color indexed="8"/>
        <rFont val="Calibri"/>
        <family val="2"/>
      </rPr>
      <t>3,71 m³</t>
    </r>
  </si>
  <si>
    <r>
      <t xml:space="preserve">(0,50 + 0,70) x 2 x 1,80 </t>
    </r>
    <r>
      <rPr>
        <b/>
        <sz val="9"/>
        <color indexed="8"/>
        <rFont val="Calibri"/>
        <family val="2"/>
      </rPr>
      <t>= 4,32 m³</t>
    </r>
  </si>
  <si>
    <r>
      <t xml:space="preserve">(0,60 x 0,80) </t>
    </r>
    <r>
      <rPr>
        <b/>
        <sz val="9"/>
        <color indexed="8"/>
        <rFont val="Calibri"/>
        <family val="2"/>
      </rPr>
      <t>= 0,48 m²</t>
    </r>
  </si>
  <si>
    <r>
      <t xml:space="preserve">(1,10 + 0,90) x 2 x 0,20 = </t>
    </r>
    <r>
      <rPr>
        <b/>
        <sz val="9"/>
        <color indexed="8"/>
        <rFont val="Calibri"/>
        <family val="2"/>
      </rPr>
      <t>1,46 m³</t>
    </r>
  </si>
  <si>
    <t>COMPOSIÇÃO BL - CAIXA COLETORA - Dimensões Externas (90x110x180)</t>
  </si>
  <si>
    <t>73964/006 S.</t>
  </si>
  <si>
    <t>Placa Esmaltada de Identificação de Nome de Rua 45x25 cm</t>
  </si>
  <si>
    <t>3.4</t>
  </si>
  <si>
    <t>3.5</t>
  </si>
  <si>
    <t>3.6</t>
  </si>
  <si>
    <t>3.7</t>
  </si>
  <si>
    <t>3.8</t>
  </si>
  <si>
    <t>3.9</t>
  </si>
  <si>
    <t xml:space="preserve"> - O valor do material e mão de obra foi obtida através da tabela do SINAPI c/ Desoneração - ABRIL/2016</t>
  </si>
  <si>
    <r>
      <t xml:space="preserve">Ruas : </t>
    </r>
    <r>
      <rPr>
        <b/>
        <sz val="10"/>
        <rFont val="Comic Sans MS"/>
        <family val="4"/>
      </rPr>
      <t xml:space="preserve"> AVENIDA DOM PEDRO II e AVENIDA CHAPECÓ</t>
    </r>
  </si>
  <si>
    <t>Muro de Alvenaria</t>
  </si>
  <si>
    <t>73972/002 S.</t>
  </si>
  <si>
    <t>Concreto Fck 20 Mpa, virado em Betoneira, sem lançamento</t>
  </si>
  <si>
    <t>Armação em tela de Aço Soldada Nervurada Q-138, Aço CA-60, 4,2 mm, Malha 10x10 cm</t>
  </si>
  <si>
    <t>73844/002 S.</t>
  </si>
  <si>
    <t>Muro de Arrimo de Alvenaria de Tijolos</t>
  </si>
  <si>
    <t>Boca de Lobo diam. de 40 e 60 cm</t>
  </si>
  <si>
    <t xml:space="preserve">Tubo diâmetro de 30 cm </t>
  </si>
  <si>
    <t>Assentamento da tubulação de diam. 30 cm</t>
  </si>
  <si>
    <t>7796 I.</t>
  </si>
  <si>
    <t>92808 S.</t>
  </si>
  <si>
    <r>
      <t xml:space="preserve">Projeto : </t>
    </r>
    <r>
      <rPr>
        <b/>
        <sz val="10"/>
        <rFont val="Comic Sans MS"/>
        <family val="4"/>
      </rPr>
      <t xml:space="preserve">  CALÇAMENTO e PASSEIO PÚBLICO</t>
    </r>
  </si>
  <si>
    <t>6.2</t>
  </si>
  <si>
    <t>7.3</t>
  </si>
  <si>
    <t>7.4</t>
  </si>
  <si>
    <t>7.5</t>
  </si>
  <si>
    <t>7.6</t>
  </si>
  <si>
    <t>7.7</t>
  </si>
  <si>
    <t>BDI = 26,35%</t>
  </si>
  <si>
    <t>PASSEIO PÚBLICO - LADO ESQUERDO</t>
  </si>
  <si>
    <t>7.8</t>
  </si>
  <si>
    <t>7.9</t>
  </si>
  <si>
    <t>7.10</t>
  </si>
  <si>
    <t>8.4</t>
  </si>
  <si>
    <t>8.5</t>
  </si>
  <si>
    <t>8.6</t>
  </si>
  <si>
    <t>8.7</t>
  </si>
  <si>
    <t>8.8</t>
  </si>
  <si>
    <t>8.9</t>
  </si>
  <si>
    <t>8.10</t>
  </si>
  <si>
    <t>PASSEIO PÚBLICO - LADO DIREITO</t>
  </si>
  <si>
    <t>Passeio Público - Lado Esquerdo</t>
  </si>
  <si>
    <t>Passeio Público -  Lado Direito</t>
  </si>
  <si>
    <t>Maravilha (SC), 26 de Agosto de 2016.</t>
  </si>
  <si>
    <r>
      <t xml:space="preserve">Área:  </t>
    </r>
    <r>
      <rPr>
        <b/>
        <u val="single"/>
        <sz val="10"/>
        <rFont val="Comic Sans MS"/>
        <family val="4"/>
      </rPr>
      <t>2.528,29 m²</t>
    </r>
  </si>
  <si>
    <r>
      <t xml:space="preserve">Área:  </t>
    </r>
    <r>
      <rPr>
        <b/>
        <u val="single"/>
        <sz val="10"/>
        <rFont val="Comic Sans MS"/>
        <family val="4"/>
      </rPr>
      <t>1.183,54 m²</t>
    </r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</si>
</sst>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00"/>
    <numFmt numFmtId="185" formatCode="#,##0.0000"/>
    <numFmt numFmtId="186" formatCode="0.00;[Red]0.00"/>
    <numFmt numFmtId="187" formatCode="#,##0.00;[Red]#,##0.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&quot;R$&quot;\ #,##0.00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8"/>
      <name val="Comic Sans MS"/>
      <family val="4"/>
    </font>
    <font>
      <i/>
      <sz val="10"/>
      <name val="Comic Sans MS"/>
      <family val="4"/>
    </font>
    <font>
      <sz val="7"/>
      <name val="Comic Sans MS"/>
      <family val="4"/>
    </font>
    <font>
      <sz val="10.5"/>
      <name val="Comic Sans MS"/>
      <family val="4"/>
    </font>
    <font>
      <b/>
      <u val="single"/>
      <sz val="12"/>
      <name val="Calibri"/>
      <family val="2"/>
    </font>
    <font>
      <b/>
      <u val="single"/>
      <sz val="11"/>
      <name val="Comic Sans MS"/>
      <family val="4"/>
    </font>
    <font>
      <sz val="10.5"/>
      <color indexed="17"/>
      <name val="Comic Sans MS"/>
      <family val="4"/>
    </font>
    <font>
      <sz val="11"/>
      <name val="Trebuchet MS"/>
      <family val="2"/>
    </font>
    <font>
      <b/>
      <u val="single"/>
      <sz val="25"/>
      <color indexed="62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0"/>
      <name val="Comic Sans MS"/>
      <family val="4"/>
    </font>
    <font>
      <sz val="8"/>
      <color indexed="10"/>
      <name val="Comic Sans MS"/>
      <family val="4"/>
    </font>
    <font>
      <sz val="11"/>
      <name val="Calibri"/>
      <family val="2"/>
    </font>
    <font>
      <b/>
      <u val="single"/>
      <sz val="14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0"/>
      <color indexed="10"/>
      <name val="Comic Sans MS"/>
      <family val="4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i/>
      <u val="single"/>
      <sz val="16"/>
      <name val="Calibri"/>
      <family val="2"/>
    </font>
    <font>
      <b/>
      <u val="single"/>
      <sz val="36"/>
      <color indexed="62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omic Sans MS"/>
      <family val="4"/>
    </font>
    <font>
      <sz val="8"/>
      <color rgb="FFFF0000"/>
      <name val="Comic Sans MS"/>
      <family val="4"/>
    </font>
    <font>
      <b/>
      <sz val="10"/>
      <color rgb="FFFF0000"/>
      <name val="Comic Sans MS"/>
      <family val="4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u val="single"/>
      <sz val="36"/>
      <color rgb="FF17375E"/>
      <name val="Calibri"/>
      <family val="2"/>
    </font>
    <font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16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10" fontId="4" fillId="0" borderId="14" xfId="0" applyNumberFormat="1" applyFont="1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4" fontId="8" fillId="33" borderId="16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0" fontId="8" fillId="33" borderId="16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10" fontId="8" fillId="0" borderId="22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Font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4" fontId="8" fillId="0" borderId="25" xfId="0" applyNumberFormat="1" applyFont="1" applyFill="1" applyBorder="1" applyAlignment="1">
      <alignment horizontal="center"/>
    </xf>
    <xf numFmtId="10" fontId="8" fillId="0" borderId="25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/>
    </xf>
    <xf numFmtId="187" fontId="8" fillId="0" borderId="0" xfId="0" applyNumberFormat="1" applyFont="1" applyAlignment="1">
      <alignment/>
    </xf>
    <xf numFmtId="187" fontId="8" fillId="0" borderId="10" xfId="0" applyNumberFormat="1" applyFont="1" applyFill="1" applyBorder="1" applyAlignment="1">
      <alignment horizontal="center"/>
    </xf>
    <xf numFmtId="187" fontId="8" fillId="0" borderId="28" xfId="0" applyNumberFormat="1" applyFont="1" applyFill="1" applyBorder="1" applyAlignment="1">
      <alignment horizontal="center"/>
    </xf>
    <xf numFmtId="187" fontId="8" fillId="33" borderId="16" xfId="0" applyNumberFormat="1" applyFont="1" applyFill="1" applyBorder="1" applyAlignment="1">
      <alignment/>
    </xf>
    <xf numFmtId="187" fontId="4" fillId="0" borderId="25" xfId="0" applyNumberFormat="1" applyFont="1" applyBorder="1" applyAlignment="1">
      <alignment/>
    </xf>
    <xf numFmtId="187" fontId="4" fillId="0" borderId="29" xfId="0" applyNumberFormat="1" applyFont="1" applyBorder="1" applyAlignment="1">
      <alignment/>
    </xf>
    <xf numFmtId="187" fontId="8" fillId="33" borderId="14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13" fillId="0" borderId="0" xfId="0" applyFont="1" applyAlignment="1">
      <alignment/>
    </xf>
    <xf numFmtId="187" fontId="13" fillId="0" borderId="0" xfId="0" applyNumberFormat="1" applyFont="1" applyAlignment="1">
      <alignment/>
    </xf>
    <xf numFmtId="0" fontId="0" fillId="0" borderId="0" xfId="0" applyFont="1" applyAlignment="1">
      <alignment/>
    </xf>
    <xf numFmtId="4" fontId="9" fillId="0" borderId="12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/>
    </xf>
    <xf numFmtId="187" fontId="8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4" fillId="0" borderId="14" xfId="0" applyFont="1" applyBorder="1" applyAlignment="1">
      <alignment/>
    </xf>
    <xf numFmtId="187" fontId="4" fillId="0" borderId="14" xfId="0" applyNumberFormat="1" applyFont="1" applyBorder="1" applyAlignment="1">
      <alignment/>
    </xf>
    <xf numFmtId="0" fontId="4" fillId="0" borderId="24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10" fillId="0" borderId="12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10" fontId="8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187" fontId="4" fillId="0" borderId="2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4" fillId="0" borderId="28" xfId="0" applyFont="1" applyBorder="1" applyAlignment="1" quotePrefix="1">
      <alignment/>
    </xf>
    <xf numFmtId="4" fontId="14" fillId="33" borderId="17" xfId="0" applyNumberFormat="1" applyFont="1" applyFill="1" applyBorder="1" applyAlignment="1">
      <alignment/>
    </xf>
    <xf numFmtId="187" fontId="78" fillId="0" borderId="0" xfId="0" applyNumberFormat="1" applyFont="1" applyAlignment="1">
      <alignment/>
    </xf>
    <xf numFmtId="4" fontId="4" fillId="0" borderId="33" xfId="0" applyNumberFormat="1" applyFont="1" applyBorder="1" applyAlignment="1">
      <alignment/>
    </xf>
    <xf numFmtId="0" fontId="4" fillId="0" borderId="28" xfId="0" applyFont="1" applyBorder="1" applyAlignment="1">
      <alignment/>
    </xf>
    <xf numFmtId="187" fontId="5" fillId="0" borderId="0" xfId="0" applyNumberFormat="1" applyFont="1" applyFill="1" applyBorder="1" applyAlignment="1">
      <alignment/>
    </xf>
    <xf numFmtId="187" fontId="8" fillId="0" borderId="23" xfId="0" applyNumberFormat="1" applyFont="1" applyFill="1" applyBorder="1" applyAlignment="1">
      <alignment horizontal="center"/>
    </xf>
    <xf numFmtId="187" fontId="8" fillId="0" borderId="34" xfId="0" applyNumberFormat="1" applyFont="1" applyFill="1" applyBorder="1" applyAlignment="1">
      <alignment horizontal="center"/>
    </xf>
    <xf numFmtId="187" fontId="4" fillId="0" borderId="10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87" fontId="4" fillId="33" borderId="16" xfId="0" applyNumberFormat="1" applyFont="1" applyFill="1" applyBorder="1" applyAlignment="1">
      <alignment/>
    </xf>
    <xf numFmtId="187" fontId="12" fillId="0" borderId="0" xfId="0" applyNumberFormat="1" applyFont="1" applyBorder="1" applyAlignment="1">
      <alignment/>
    </xf>
    <xf numFmtId="187" fontId="10" fillId="0" borderId="0" xfId="0" applyNumberFormat="1" applyFont="1" applyAlignment="1">
      <alignment/>
    </xf>
    <xf numFmtId="18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87" fontId="4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4" fontId="4" fillId="0" borderId="16" xfId="0" applyNumberFormat="1" applyFont="1" applyBorder="1" applyAlignment="1">
      <alignment/>
    </xf>
    <xf numFmtId="10" fontId="4" fillId="0" borderId="16" xfId="0" applyNumberFormat="1" applyFont="1" applyBorder="1" applyAlignment="1">
      <alignment horizontal="center"/>
    </xf>
    <xf numFmtId="4" fontId="9" fillId="0" borderId="17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187" fontId="4" fillId="0" borderId="22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187" fontId="4" fillId="0" borderId="25" xfId="0" applyNumberFormat="1" applyFont="1" applyFill="1" applyBorder="1" applyAlignment="1">
      <alignment/>
    </xf>
    <xf numFmtId="4" fontId="79" fillId="0" borderId="12" xfId="0" applyNumberFormat="1" applyFont="1" applyBorder="1" applyAlignment="1">
      <alignment/>
    </xf>
    <xf numFmtId="0" fontId="4" fillId="0" borderId="35" xfId="0" applyFont="1" applyBorder="1" applyAlignment="1">
      <alignment horizontal="left"/>
    </xf>
    <xf numFmtId="4" fontId="15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187" fontId="8" fillId="34" borderId="23" xfId="0" applyNumberFormat="1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4" fontId="8" fillId="34" borderId="36" xfId="0" applyNumberFormat="1" applyFont="1" applyFill="1" applyBorder="1" applyAlignment="1">
      <alignment horizontal="center"/>
    </xf>
    <xf numFmtId="10" fontId="8" fillId="34" borderId="36" xfId="0" applyNumberFormat="1" applyFont="1" applyFill="1" applyBorder="1" applyAlignment="1">
      <alignment horizontal="center"/>
    </xf>
    <xf numFmtId="4" fontId="8" fillId="34" borderId="37" xfId="0" applyNumberFormat="1" applyFont="1" applyFill="1" applyBorder="1" applyAlignment="1">
      <alignment horizontal="center"/>
    </xf>
    <xf numFmtId="10" fontId="8" fillId="34" borderId="3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39" xfId="0" applyFont="1" applyBorder="1" applyAlignment="1">
      <alignment/>
    </xf>
    <xf numFmtId="0" fontId="4" fillId="0" borderId="39" xfId="0" applyFont="1" applyBorder="1" applyAlignment="1">
      <alignment/>
    </xf>
    <xf numFmtId="4" fontId="8" fillId="0" borderId="39" xfId="0" applyNumberFormat="1" applyFont="1" applyBorder="1" applyAlignment="1">
      <alignment/>
    </xf>
    <xf numFmtId="10" fontId="4" fillId="0" borderId="39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4" fillId="0" borderId="40" xfId="0" applyFont="1" applyBorder="1" applyAlignment="1">
      <alignment/>
    </xf>
    <xf numFmtId="4" fontId="8" fillId="0" borderId="40" xfId="0" applyNumberFormat="1" applyFont="1" applyBorder="1" applyAlignment="1">
      <alignment/>
    </xf>
    <xf numFmtId="10" fontId="4" fillId="0" borderId="4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0" fontId="4" fillId="0" borderId="40" xfId="0" applyFont="1" applyBorder="1" applyAlignment="1">
      <alignment horizontal="right"/>
    </xf>
    <xf numFmtId="4" fontId="8" fillId="34" borderId="33" xfId="0" applyNumberFormat="1" applyFont="1" applyFill="1" applyBorder="1" applyAlignment="1">
      <alignment/>
    </xf>
    <xf numFmtId="10" fontId="8" fillId="34" borderId="33" xfId="0" applyNumberFormat="1" applyFont="1" applyFill="1" applyBorder="1" applyAlignment="1">
      <alignment/>
    </xf>
    <xf numFmtId="4" fontId="8" fillId="34" borderId="15" xfId="0" applyNumberFormat="1" applyFont="1" applyFill="1" applyBorder="1" applyAlignment="1">
      <alignment/>
    </xf>
    <xf numFmtId="10" fontId="8" fillId="34" borderId="17" xfId="0" applyNumberFormat="1" applyFont="1" applyFill="1" applyBorder="1" applyAlignment="1">
      <alignment/>
    </xf>
    <xf numFmtId="0" fontId="4" fillId="0" borderId="41" xfId="0" applyFont="1" applyBorder="1" applyAlignment="1">
      <alignment/>
    </xf>
    <xf numFmtId="4" fontId="4" fillId="0" borderId="41" xfId="0" applyNumberFormat="1" applyFont="1" applyBorder="1" applyAlignment="1">
      <alignment/>
    </xf>
    <xf numFmtId="10" fontId="4" fillId="0" borderId="41" xfId="0" applyNumberFormat="1" applyFont="1" applyBorder="1" applyAlignment="1">
      <alignment/>
    </xf>
    <xf numFmtId="10" fontId="4" fillId="0" borderId="14" xfId="0" applyNumberFormat="1" applyFont="1" applyBorder="1" applyAlignment="1">
      <alignment/>
    </xf>
    <xf numFmtId="10" fontId="4" fillId="0" borderId="19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87" fontId="79" fillId="0" borderId="25" xfId="0" applyNumberFormat="1" applyFont="1" applyBorder="1" applyAlignment="1">
      <alignment/>
    </xf>
    <xf numFmtId="4" fontId="80" fillId="0" borderId="12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187" fontId="8" fillId="0" borderId="2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50">
      <alignment/>
      <protection/>
    </xf>
    <xf numFmtId="0" fontId="17" fillId="0" borderId="0" xfId="50" applyFont="1" applyBorder="1">
      <alignment/>
      <protection/>
    </xf>
    <xf numFmtId="0" fontId="0" fillId="0" borderId="0" xfId="50" applyBorder="1">
      <alignment/>
      <protection/>
    </xf>
    <xf numFmtId="0" fontId="45" fillId="0" borderId="0" xfId="50" applyFont="1" applyBorder="1">
      <alignment/>
      <protection/>
    </xf>
    <xf numFmtId="186" fontId="46" fillId="0" borderId="0" xfId="50" applyNumberFormat="1" applyFont="1" applyBorder="1">
      <alignment/>
      <protection/>
    </xf>
    <xf numFmtId="187" fontId="45" fillId="0" borderId="0" xfId="50" applyNumberFormat="1" applyFont="1" applyBorder="1">
      <alignment/>
      <protection/>
    </xf>
    <xf numFmtId="186" fontId="45" fillId="0" borderId="0" xfId="50" applyNumberFormat="1" applyFont="1" applyBorder="1">
      <alignment/>
      <protection/>
    </xf>
    <xf numFmtId="0" fontId="47" fillId="34" borderId="39" xfId="50" applyFont="1" applyFill="1" applyBorder="1" applyAlignment="1">
      <alignment horizontal="center"/>
      <protection/>
    </xf>
    <xf numFmtId="186" fontId="47" fillId="34" borderId="39" xfId="50" applyNumberFormat="1" applyFont="1" applyFill="1" applyBorder="1" applyAlignment="1">
      <alignment horizontal="center"/>
      <protection/>
    </xf>
    <xf numFmtId="187" fontId="47" fillId="34" borderId="39" xfId="50" applyNumberFormat="1" applyFont="1" applyFill="1" applyBorder="1" applyAlignment="1">
      <alignment horizontal="center"/>
      <protection/>
    </xf>
    <xf numFmtId="0" fontId="47" fillId="0" borderId="39" xfId="50" applyFont="1" applyFill="1" applyBorder="1" applyAlignment="1">
      <alignment horizontal="center"/>
      <protection/>
    </xf>
    <xf numFmtId="186" fontId="47" fillId="0" borderId="39" xfId="50" applyNumberFormat="1" applyFont="1" applyFill="1" applyBorder="1" applyAlignment="1">
      <alignment horizontal="center"/>
      <protection/>
    </xf>
    <xf numFmtId="187" fontId="47" fillId="0" borderId="39" xfId="50" applyNumberFormat="1" applyFont="1" applyFill="1" applyBorder="1" applyAlignment="1">
      <alignment horizontal="center"/>
      <protection/>
    </xf>
    <xf numFmtId="187" fontId="47" fillId="0" borderId="11" xfId="50" applyNumberFormat="1" applyFont="1" applyFill="1" applyBorder="1" applyAlignment="1">
      <alignment horizontal="center"/>
      <protection/>
    </xf>
    <xf numFmtId="0" fontId="45" fillId="0" borderId="40" xfId="50" applyFont="1" applyBorder="1" applyAlignment="1">
      <alignment horizontal="center"/>
      <protection/>
    </xf>
    <xf numFmtId="186" fontId="45" fillId="0" borderId="40" xfId="50" applyNumberFormat="1" applyFont="1" applyBorder="1" applyAlignment="1">
      <alignment horizontal="left"/>
      <protection/>
    </xf>
    <xf numFmtId="187" fontId="45" fillId="0" borderId="40" xfId="50" applyNumberFormat="1" applyFont="1" applyBorder="1" applyAlignment="1">
      <alignment horizontal="right"/>
      <protection/>
    </xf>
    <xf numFmtId="187" fontId="45" fillId="0" borderId="12" xfId="50" applyNumberFormat="1" applyFont="1" applyBorder="1" applyAlignment="1">
      <alignment horizontal="right"/>
      <protection/>
    </xf>
    <xf numFmtId="0" fontId="45" fillId="0" borderId="41" xfId="50" applyFont="1" applyBorder="1" applyAlignment="1">
      <alignment horizontal="center"/>
      <protection/>
    </xf>
    <xf numFmtId="186" fontId="45" fillId="0" borderId="41" xfId="50" applyNumberFormat="1" applyFont="1" applyBorder="1" applyAlignment="1">
      <alignment horizontal="left"/>
      <protection/>
    </xf>
    <xf numFmtId="187" fontId="45" fillId="0" borderId="41" xfId="50" applyNumberFormat="1" applyFont="1" applyBorder="1" applyAlignment="1">
      <alignment horizontal="right"/>
      <protection/>
    </xf>
    <xf numFmtId="187" fontId="45" fillId="0" borderId="19" xfId="50" applyNumberFormat="1" applyFont="1" applyBorder="1" applyAlignment="1">
      <alignment horizontal="right"/>
      <protection/>
    </xf>
    <xf numFmtId="0" fontId="47" fillId="34" borderId="18" xfId="50" applyFont="1" applyFill="1" applyBorder="1" applyAlignment="1">
      <alignment horizontal="center"/>
      <protection/>
    </xf>
    <xf numFmtId="186" fontId="47" fillId="34" borderId="41" xfId="50" applyNumberFormat="1" applyFont="1" applyFill="1" applyBorder="1" applyAlignment="1">
      <alignment horizontal="left"/>
      <protection/>
    </xf>
    <xf numFmtId="187" fontId="47" fillId="34" borderId="41" xfId="50" applyNumberFormat="1" applyFont="1" applyFill="1" applyBorder="1" applyAlignment="1">
      <alignment horizontal="right"/>
      <protection/>
    </xf>
    <xf numFmtId="187" fontId="47" fillId="34" borderId="19" xfId="50" applyNumberFormat="1" applyFont="1" applyFill="1" applyBorder="1" applyAlignment="1">
      <alignment horizontal="right"/>
      <protection/>
    </xf>
    <xf numFmtId="187" fontId="0" fillId="0" borderId="0" xfId="50" applyNumberFormat="1" applyBorder="1">
      <alignment/>
      <protection/>
    </xf>
    <xf numFmtId="0" fontId="47" fillId="0" borderId="0" xfId="50" applyFont="1" applyBorder="1">
      <alignment/>
      <protection/>
    </xf>
    <xf numFmtId="186" fontId="48" fillId="0" borderId="0" xfId="50" applyNumberFormat="1" applyFont="1" applyBorder="1">
      <alignment/>
      <protection/>
    </xf>
    <xf numFmtId="187" fontId="48" fillId="0" borderId="0" xfId="50" applyNumberFormat="1" applyFont="1" applyBorder="1">
      <alignment/>
      <protection/>
    </xf>
    <xf numFmtId="0" fontId="48" fillId="0" borderId="0" xfId="50" applyFont="1">
      <alignment/>
      <protection/>
    </xf>
    <xf numFmtId="186" fontId="48" fillId="0" borderId="0" xfId="50" applyNumberFormat="1" applyFont="1">
      <alignment/>
      <protection/>
    </xf>
    <xf numFmtId="187" fontId="48" fillId="0" borderId="0" xfId="50" applyNumberFormat="1" applyFont="1">
      <alignment/>
      <protection/>
    </xf>
    <xf numFmtId="187" fontId="0" fillId="0" borderId="0" xfId="50" applyNumberFormat="1">
      <alignment/>
      <protection/>
    </xf>
    <xf numFmtId="186" fontId="0" fillId="0" borderId="0" xfId="50" applyNumberFormat="1">
      <alignment/>
      <protection/>
    </xf>
    <xf numFmtId="0" fontId="4" fillId="0" borderId="2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87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horizontal="center" vertical="center"/>
    </xf>
    <xf numFmtId="4" fontId="79" fillId="0" borderId="10" xfId="0" applyNumberFormat="1" applyFont="1" applyBorder="1" applyAlignment="1">
      <alignment/>
    </xf>
    <xf numFmtId="0" fontId="8" fillId="0" borderId="28" xfId="0" applyFont="1" applyBorder="1" applyAlignment="1">
      <alignment/>
    </xf>
    <xf numFmtId="187" fontId="81" fillId="0" borderId="25" xfId="0" applyNumberFormat="1" applyFont="1" applyBorder="1" applyAlignment="1">
      <alignment/>
    </xf>
    <xf numFmtId="4" fontId="79" fillId="0" borderId="0" xfId="0" applyNumberFormat="1" applyFont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87" fontId="81" fillId="0" borderId="2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0" xfId="50" applyFont="1" applyBorder="1">
      <alignment/>
      <protection/>
    </xf>
    <xf numFmtId="0" fontId="79" fillId="0" borderId="31" xfId="0" applyFont="1" applyBorder="1" applyAlignment="1">
      <alignment/>
    </xf>
    <xf numFmtId="0" fontId="4" fillId="0" borderId="28" xfId="0" applyFont="1" applyFill="1" applyBorder="1" applyAlignment="1">
      <alignment/>
    </xf>
    <xf numFmtId="187" fontId="79" fillId="0" borderId="29" xfId="0" applyNumberFormat="1" applyFont="1" applyBorder="1" applyAlignment="1">
      <alignment/>
    </xf>
    <xf numFmtId="4" fontId="79" fillId="0" borderId="14" xfId="0" applyNumberFormat="1" applyFont="1" applyBorder="1" applyAlignment="1">
      <alignment/>
    </xf>
    <xf numFmtId="0" fontId="82" fillId="0" borderId="0" xfId="51" applyFont="1">
      <alignment/>
      <protection/>
    </xf>
    <xf numFmtId="0" fontId="59" fillId="0" borderId="0" xfId="51">
      <alignment/>
      <protection/>
    </xf>
    <xf numFmtId="0" fontId="77" fillId="0" borderId="0" xfId="51" applyFont="1">
      <alignment/>
      <protection/>
    </xf>
    <xf numFmtId="0" fontId="83" fillId="0" borderId="0" xfId="51" applyFont="1" applyAlignment="1">
      <alignment horizontal="left" vertical="center"/>
      <protection/>
    </xf>
    <xf numFmtId="0" fontId="59" fillId="0" borderId="0" xfId="51" applyAlignment="1">
      <alignment horizontal="left" vertical="center" wrapText="1"/>
      <protection/>
    </xf>
    <xf numFmtId="0" fontId="59" fillId="0" borderId="0" xfId="51" applyBorder="1">
      <alignment/>
      <protection/>
    </xf>
    <xf numFmtId="0" fontId="59" fillId="0" borderId="0" xfId="51" applyAlignment="1">
      <alignment horizontal="center"/>
      <protection/>
    </xf>
    <xf numFmtId="0" fontId="59" fillId="0" borderId="0" xfId="51" applyAlignment="1">
      <alignment horizontal="center" vertical="center"/>
      <protection/>
    </xf>
    <xf numFmtId="0" fontId="77" fillId="0" borderId="16" xfId="0" applyFont="1" applyBorder="1" applyAlignment="1">
      <alignment horizontal="center" vertical="center" wrapText="1"/>
    </xf>
    <xf numFmtId="0" fontId="77" fillId="0" borderId="16" xfId="0" applyFont="1" applyBorder="1" applyAlignment="1">
      <alignment vertical="center" wrapText="1"/>
    </xf>
    <xf numFmtId="0" fontId="77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92" fontId="77" fillId="0" borderId="16" xfId="0" applyNumberFormat="1" applyFont="1" applyBorder="1" applyAlignment="1">
      <alignment vertical="center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4" fontId="0" fillId="0" borderId="45" xfId="0" applyNumberFormat="1" applyBorder="1" applyAlignment="1">
      <alignment horizontal="center"/>
    </xf>
    <xf numFmtId="0" fontId="0" fillId="0" borderId="16" xfId="0" applyBorder="1" applyAlignment="1">
      <alignment/>
    </xf>
    <xf numFmtId="192" fontId="77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42" xfId="0" applyBorder="1" applyAlignment="1">
      <alignment horizontal="right"/>
    </xf>
    <xf numFmtId="0" fontId="84" fillId="32" borderId="16" xfId="0" applyFont="1" applyFill="1" applyBorder="1" applyAlignment="1">
      <alignment horizontal="center"/>
    </xf>
    <xf numFmtId="0" fontId="84" fillId="32" borderId="16" xfId="0" applyFont="1" applyFill="1" applyBorder="1" applyAlignment="1">
      <alignment horizontal="left"/>
    </xf>
    <xf numFmtId="0" fontId="85" fillId="0" borderId="0" xfId="0" applyFont="1" applyBorder="1" applyAlignment="1">
      <alignment horizontal="center"/>
    </xf>
    <xf numFmtId="192" fontId="77" fillId="0" borderId="0" xfId="0" applyNumberFormat="1" applyFont="1" applyBorder="1" applyAlignment="1">
      <alignment horizontal="center"/>
    </xf>
    <xf numFmtId="0" fontId="84" fillId="0" borderId="16" xfId="51" applyFont="1" applyBorder="1" applyAlignment="1">
      <alignment horizontal="center" vertical="center"/>
      <protection/>
    </xf>
    <xf numFmtId="17" fontId="84" fillId="0" borderId="16" xfId="51" applyNumberFormat="1" applyFont="1" applyBorder="1" applyAlignment="1">
      <alignment horizontal="center" vertical="center"/>
      <protection/>
    </xf>
    <xf numFmtId="0" fontId="84" fillId="0" borderId="16" xfId="51" applyFont="1" applyBorder="1" applyAlignment="1">
      <alignment horizontal="left" vertical="center" wrapText="1"/>
      <protection/>
    </xf>
    <xf numFmtId="2" fontId="84" fillId="0" borderId="16" xfId="51" applyNumberFormat="1" applyFont="1" applyBorder="1" applyAlignment="1">
      <alignment horizontal="center" vertical="center"/>
      <protection/>
    </xf>
    <xf numFmtId="44" fontId="86" fillId="32" borderId="16" xfId="51" applyNumberFormat="1" applyFont="1" applyFill="1" applyBorder="1" applyAlignment="1">
      <alignment horizontal="left" vertical="center"/>
      <protection/>
    </xf>
    <xf numFmtId="44" fontId="84" fillId="0" borderId="16" xfId="51" applyNumberFormat="1" applyFont="1" applyBorder="1" applyAlignment="1">
      <alignment horizontal="left" vertical="center"/>
      <protection/>
    </xf>
    <xf numFmtId="0" fontId="84" fillId="0" borderId="16" xfId="51" applyFont="1" applyBorder="1" applyAlignment="1">
      <alignment horizontal="left" vertical="center"/>
      <protection/>
    </xf>
    <xf numFmtId="0" fontId="84" fillId="0" borderId="0" xfId="51" applyFont="1">
      <alignment/>
      <protection/>
    </xf>
    <xf numFmtId="0" fontId="84" fillId="0" borderId="16" xfId="51" applyFont="1" applyBorder="1">
      <alignment/>
      <protection/>
    </xf>
    <xf numFmtId="0" fontId="84" fillId="0" borderId="16" xfId="51" applyFont="1" applyBorder="1" applyAlignment="1">
      <alignment horizontal="center"/>
      <protection/>
    </xf>
    <xf numFmtId="44" fontId="87" fillId="32" borderId="16" xfId="51" applyNumberFormat="1" applyFont="1" applyFill="1" applyBorder="1">
      <alignment/>
      <protection/>
    </xf>
    <xf numFmtId="0" fontId="85" fillId="0" borderId="0" xfId="51" applyFont="1" applyAlignment="1">
      <alignment horizontal="left"/>
      <protection/>
    </xf>
    <xf numFmtId="0" fontId="84" fillId="0" borderId="0" xfId="51" applyFont="1" applyAlignment="1">
      <alignment horizontal="left"/>
      <protection/>
    </xf>
    <xf numFmtId="0" fontId="85" fillId="0" borderId="0" xfId="51" applyFont="1" applyAlignment="1">
      <alignment horizontal="center" vertical="center"/>
      <protection/>
    </xf>
    <xf numFmtId="0" fontId="85" fillId="0" borderId="0" xfId="51" applyFont="1">
      <alignment/>
      <protection/>
    </xf>
    <xf numFmtId="0" fontId="8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186" fontId="54" fillId="34" borderId="15" xfId="50" applyNumberFormat="1" applyFont="1" applyFill="1" applyBorder="1" applyAlignment="1">
      <alignment horizontal="center"/>
      <protection/>
    </xf>
    <xf numFmtId="186" fontId="54" fillId="34" borderId="16" xfId="50" applyNumberFormat="1" applyFont="1" applyFill="1" applyBorder="1" applyAlignment="1">
      <alignment horizontal="center"/>
      <protection/>
    </xf>
    <xf numFmtId="186" fontId="54" fillId="34" borderId="17" xfId="50" applyNumberFormat="1" applyFont="1" applyFill="1" applyBorder="1" applyAlignment="1">
      <alignment horizontal="center"/>
      <protection/>
    </xf>
    <xf numFmtId="0" fontId="8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9" fillId="0" borderId="0" xfId="51" applyFont="1" applyAlignment="1">
      <alignment horizontal="center"/>
      <protection/>
    </xf>
    <xf numFmtId="0" fontId="21" fillId="0" borderId="0" xfId="50" applyFont="1" applyAlignment="1">
      <alignment horizontal="center"/>
      <protection/>
    </xf>
    <xf numFmtId="0" fontId="22" fillId="0" borderId="0" xfId="50" applyFont="1" applyAlignment="1">
      <alignment horizontal="center"/>
      <protection/>
    </xf>
    <xf numFmtId="0" fontId="8" fillId="34" borderId="32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4" fontId="8" fillId="34" borderId="47" xfId="0" applyNumberFormat="1" applyFont="1" applyFill="1" applyBorder="1" applyAlignment="1">
      <alignment horizontal="center"/>
    </xf>
    <xf numFmtId="4" fontId="8" fillId="34" borderId="48" xfId="0" applyNumberFormat="1" applyFont="1" applyFill="1" applyBorder="1" applyAlignment="1">
      <alignment horizontal="center"/>
    </xf>
    <xf numFmtId="4" fontId="8" fillId="34" borderId="49" xfId="0" applyNumberFormat="1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85" fillId="0" borderId="16" xfId="0" applyFont="1" applyBorder="1" applyAlignment="1">
      <alignment horizontal="center"/>
    </xf>
    <xf numFmtId="0" fontId="77" fillId="35" borderId="50" xfId="51" applyFont="1" applyFill="1" applyBorder="1" applyAlignment="1">
      <alignment horizontal="center" vertical="center" wrapText="1"/>
      <protection/>
    </xf>
    <xf numFmtId="0" fontId="77" fillId="35" borderId="51" xfId="51" applyFont="1" applyFill="1" applyBorder="1" applyAlignment="1">
      <alignment horizontal="center" vertical="center" wrapText="1"/>
      <protection/>
    </xf>
    <xf numFmtId="0" fontId="77" fillId="35" borderId="52" xfId="51" applyFont="1" applyFill="1" applyBorder="1" applyAlignment="1">
      <alignment horizontal="center" vertical="center" wrapText="1"/>
      <protection/>
    </xf>
    <xf numFmtId="0" fontId="91" fillId="32" borderId="42" xfId="51" applyFont="1" applyFill="1" applyBorder="1" applyAlignment="1">
      <alignment horizontal="center" vertical="center" wrapText="1"/>
      <protection/>
    </xf>
    <xf numFmtId="0" fontId="91" fillId="32" borderId="45" xfId="51" applyFont="1" applyFill="1" applyBorder="1" applyAlignment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4</xdr:col>
      <xdr:colOff>3800475</xdr:colOff>
      <xdr:row>0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228975" y="0"/>
          <a:ext cx="3457575" cy="104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17375E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4</xdr:col>
      <xdr:colOff>3800475</xdr:colOff>
      <xdr:row>0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228975" y="0"/>
          <a:ext cx="3457575" cy="104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17375E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4</xdr:col>
      <xdr:colOff>3800475</xdr:colOff>
      <xdr:row>0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228975" y="0"/>
          <a:ext cx="3457575" cy="104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17375E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2">
      <selection activeCell="F16" sqref="F16"/>
    </sheetView>
  </sheetViews>
  <sheetFormatPr defaultColWidth="9.140625" defaultRowHeight="12.75"/>
  <cols>
    <col min="1" max="1" width="9.140625" style="165" customWidth="1"/>
    <col min="2" max="2" width="5.7109375" style="165" customWidth="1"/>
    <col min="3" max="3" width="44.140625" style="199" customWidth="1"/>
    <col min="4" max="4" width="14.7109375" style="198" customWidth="1"/>
    <col min="5" max="5" width="15.57421875" style="198" customWidth="1"/>
    <col min="6" max="16384" width="9.140625" style="165" customWidth="1"/>
  </cols>
  <sheetData>
    <row r="1" spans="1:6" ht="18" customHeight="1" thickBot="1">
      <c r="A1" s="166"/>
      <c r="B1" s="274" t="s">
        <v>99</v>
      </c>
      <c r="C1" s="275"/>
      <c r="D1" s="275"/>
      <c r="E1" s="276"/>
      <c r="F1" s="167"/>
    </row>
    <row r="2" spans="1:6" ht="18.75">
      <c r="A2" s="166"/>
      <c r="B2" s="168"/>
      <c r="C2" s="169"/>
      <c r="D2" s="170"/>
      <c r="E2" s="170"/>
      <c r="F2" s="167"/>
    </row>
    <row r="3" spans="2:13" ht="16.5">
      <c r="B3" s="3" t="s">
        <v>143</v>
      </c>
      <c r="C3" s="3"/>
      <c r="D3" s="61"/>
      <c r="E3" s="6"/>
      <c r="F3" s="7"/>
      <c r="G3" s="35"/>
      <c r="H3" s="63"/>
      <c r="I3" s="5"/>
      <c r="J3" s="4"/>
      <c r="K3" s="46"/>
      <c r="L3" s="46"/>
      <c r="M3" s="46"/>
    </row>
    <row r="4" spans="2:13" ht="16.5">
      <c r="B4" s="3" t="s">
        <v>241</v>
      </c>
      <c r="C4" s="3"/>
      <c r="D4" s="61"/>
      <c r="E4" s="6"/>
      <c r="F4" s="7"/>
      <c r="G4" s="35"/>
      <c r="H4" s="63"/>
      <c r="I4" s="44"/>
      <c r="J4" s="11"/>
      <c r="K4" s="46"/>
      <c r="L4" s="46"/>
      <c r="M4" s="46"/>
    </row>
    <row r="5" spans="2:13" ht="16.5">
      <c r="B5" s="3" t="s">
        <v>111</v>
      </c>
      <c r="C5" s="3"/>
      <c r="D5" s="61"/>
      <c r="E5" s="6"/>
      <c r="F5" s="7"/>
      <c r="G5" s="35"/>
      <c r="H5" s="63"/>
      <c r="I5" s="44"/>
      <c r="J5" s="11"/>
      <c r="K5" s="46"/>
      <c r="L5" s="46"/>
      <c r="M5" s="46"/>
    </row>
    <row r="6" spans="2:13" ht="16.5">
      <c r="B6" s="3" t="s">
        <v>229</v>
      </c>
      <c r="C6" s="3"/>
      <c r="D6" s="61"/>
      <c r="E6" s="6"/>
      <c r="F6" s="7"/>
      <c r="G6" s="35"/>
      <c r="H6" s="63"/>
      <c r="I6" s="44"/>
      <c r="J6" s="11"/>
      <c r="K6" s="46"/>
      <c r="L6" s="46"/>
      <c r="M6" s="46"/>
    </row>
    <row r="7" spans="2:13" ht="16.5">
      <c r="B7" s="3" t="s">
        <v>264</v>
      </c>
      <c r="C7" s="3"/>
      <c r="D7" s="61"/>
      <c r="E7" s="6"/>
      <c r="F7" s="7"/>
      <c r="G7" s="35"/>
      <c r="H7" s="63"/>
      <c r="I7" s="5"/>
      <c r="J7" s="11"/>
      <c r="K7" s="46"/>
      <c r="L7" s="46"/>
      <c r="M7" s="46"/>
    </row>
    <row r="8" spans="1:6" ht="17.25" thickBot="1">
      <c r="A8" s="166"/>
      <c r="B8" s="168"/>
      <c r="C8" s="171"/>
      <c r="D8" s="170"/>
      <c r="E8" s="170"/>
      <c r="F8" s="167"/>
    </row>
    <row r="9" spans="1:6" ht="17.25" thickBot="1">
      <c r="A9" s="166"/>
      <c r="B9" s="172" t="s">
        <v>100</v>
      </c>
      <c r="C9" s="173" t="s">
        <v>101</v>
      </c>
      <c r="D9" s="174" t="s">
        <v>102</v>
      </c>
      <c r="E9" s="174" t="s">
        <v>103</v>
      </c>
      <c r="F9" s="167"/>
    </row>
    <row r="10" spans="1:6" ht="16.5">
      <c r="A10" s="166"/>
      <c r="B10" s="175"/>
      <c r="C10" s="176"/>
      <c r="D10" s="177"/>
      <c r="E10" s="178"/>
      <c r="F10" s="167"/>
    </row>
    <row r="11" spans="1:6" ht="16.5">
      <c r="A11" s="166"/>
      <c r="B11" s="179">
        <v>1</v>
      </c>
      <c r="C11" s="180" t="s">
        <v>139</v>
      </c>
      <c r="D11" s="181">
        <v>1183.54</v>
      </c>
      <c r="E11" s="182">
        <f>'Av. Dom Pedro II'!J87</f>
        <v>155239.4</v>
      </c>
      <c r="F11" s="167"/>
    </row>
    <row r="12" spans="1:6" ht="16.5">
      <c r="A12" s="166"/>
      <c r="B12" s="179"/>
      <c r="C12" s="180"/>
      <c r="D12" s="181"/>
      <c r="E12" s="182"/>
      <c r="F12" s="167"/>
    </row>
    <row r="13" spans="1:6" ht="16.5">
      <c r="A13" s="166"/>
      <c r="B13" s="179">
        <v>2</v>
      </c>
      <c r="C13" s="180" t="s">
        <v>112</v>
      </c>
      <c r="D13" s="181">
        <v>1344.75</v>
      </c>
      <c r="E13" s="182">
        <f>'Av. Chapecó'!J87</f>
        <v>98665.22</v>
      </c>
      <c r="F13" s="167"/>
    </row>
    <row r="14" spans="1:6" ht="16.5">
      <c r="A14" s="166"/>
      <c r="B14" s="179"/>
      <c r="C14" s="180"/>
      <c r="D14" s="181"/>
      <c r="E14" s="182"/>
      <c r="F14" s="167"/>
    </row>
    <row r="15" spans="1:6" ht="16.5">
      <c r="A15" s="166"/>
      <c r="B15" s="179"/>
      <c r="C15" s="180"/>
      <c r="D15" s="181"/>
      <c r="E15" s="182"/>
      <c r="F15" s="167"/>
    </row>
    <row r="16" spans="1:6" ht="16.5">
      <c r="A16" s="166"/>
      <c r="B16" s="179"/>
      <c r="C16" s="180"/>
      <c r="D16" s="181"/>
      <c r="E16" s="182"/>
      <c r="F16" s="167"/>
    </row>
    <row r="17" spans="1:6" ht="16.5">
      <c r="A17" s="166"/>
      <c r="B17" s="179"/>
      <c r="C17" s="180"/>
      <c r="D17" s="181"/>
      <c r="E17" s="182"/>
      <c r="F17" s="167"/>
    </row>
    <row r="18" spans="1:6" ht="16.5">
      <c r="A18" s="166"/>
      <c r="B18" s="179"/>
      <c r="C18" s="180"/>
      <c r="D18" s="181"/>
      <c r="E18" s="182"/>
      <c r="F18" s="167"/>
    </row>
    <row r="19" spans="1:6" ht="17.25" thickBot="1">
      <c r="A19" s="166"/>
      <c r="B19" s="183"/>
      <c r="C19" s="184"/>
      <c r="D19" s="185"/>
      <c r="E19" s="186"/>
      <c r="F19" s="167"/>
    </row>
    <row r="20" spans="1:8" ht="17.25" thickBot="1">
      <c r="A20" s="166"/>
      <c r="B20" s="187"/>
      <c r="C20" s="188" t="s">
        <v>104</v>
      </c>
      <c r="D20" s="189">
        <f>SUM(D10:D18)</f>
        <v>2528.29</v>
      </c>
      <c r="E20" s="190">
        <f>SUM(E11:E13)-0.01</f>
        <v>253904.61</v>
      </c>
      <c r="F20" s="167"/>
      <c r="H20" s="198"/>
    </row>
    <row r="21" spans="1:6" ht="16.5">
      <c r="A21" s="166"/>
      <c r="B21" s="168"/>
      <c r="C21" s="171"/>
      <c r="D21" s="170"/>
      <c r="E21" s="170"/>
      <c r="F21" s="167"/>
    </row>
    <row r="22" spans="1:6" ht="16.5">
      <c r="A22" s="166"/>
      <c r="B22" s="168"/>
      <c r="C22" s="171"/>
      <c r="D22" s="170"/>
      <c r="E22" s="170"/>
      <c r="F22" s="167"/>
    </row>
    <row r="23" spans="1:6" ht="16.5">
      <c r="A23" s="166"/>
      <c r="B23" s="168" t="s">
        <v>263</v>
      </c>
      <c r="C23" s="171"/>
      <c r="D23" s="170"/>
      <c r="E23" s="170"/>
      <c r="F23" s="167"/>
    </row>
    <row r="24" spans="1:8" ht="16.5">
      <c r="A24" s="166"/>
      <c r="B24" s="168"/>
      <c r="C24" s="171"/>
      <c r="D24" s="170"/>
      <c r="E24" s="191"/>
      <c r="F24" s="167"/>
      <c r="H24" s="198"/>
    </row>
    <row r="25" spans="1:6" ht="16.5">
      <c r="A25" s="166"/>
      <c r="B25" s="168"/>
      <c r="C25" s="171"/>
      <c r="D25" s="170"/>
      <c r="E25" s="170"/>
      <c r="F25" s="167"/>
    </row>
    <row r="26" spans="1:6" ht="16.5">
      <c r="A26" s="166"/>
      <c r="B26" s="168"/>
      <c r="C26" s="170" t="s">
        <v>51</v>
      </c>
      <c r="D26" s="191"/>
      <c r="E26" s="170"/>
      <c r="F26" s="167"/>
    </row>
    <row r="27" spans="1:6" ht="16.5">
      <c r="A27" s="166"/>
      <c r="B27" s="168"/>
      <c r="C27" s="192" t="s">
        <v>60</v>
      </c>
      <c r="D27" s="191"/>
      <c r="E27" s="171"/>
      <c r="F27" s="167"/>
    </row>
    <row r="28" spans="1:6" ht="16.5">
      <c r="A28" s="166"/>
      <c r="B28" s="192" t="s">
        <v>0</v>
      </c>
      <c r="C28" s="168" t="s">
        <v>105</v>
      </c>
      <c r="D28" s="191"/>
      <c r="E28" s="171"/>
      <c r="F28" s="167"/>
    </row>
    <row r="29" spans="1:6" ht="16.5">
      <c r="A29" s="166"/>
      <c r="B29" s="168" t="s">
        <v>0</v>
      </c>
      <c r="C29" s="168" t="s">
        <v>62</v>
      </c>
      <c r="D29" s="191"/>
      <c r="E29" s="193"/>
      <c r="F29" s="167"/>
    </row>
    <row r="30" spans="1:6" ht="15">
      <c r="A30" s="167"/>
      <c r="B30" s="168" t="s">
        <v>0</v>
      </c>
      <c r="C30" s="193"/>
      <c r="D30" s="194"/>
      <c r="E30" s="194"/>
      <c r="F30" s="167"/>
    </row>
    <row r="31" spans="2:4" ht="12.75">
      <c r="B31" s="195"/>
      <c r="C31" s="196"/>
      <c r="D31" s="197"/>
    </row>
    <row r="32" spans="2:5" ht="12.75">
      <c r="B32" s="195"/>
      <c r="C32" s="196"/>
      <c r="D32" s="197"/>
      <c r="E32" s="197"/>
    </row>
  </sheetData>
  <sheetProtection/>
  <mergeCells count="1">
    <mergeCell ref="B1:E1"/>
  </mergeCells>
  <printOptions/>
  <pageMargins left="0.7874015748031497" right="0.7874015748031497" top="2.362204724409449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="80" zoomScaleNormal="80" zoomScalePageLayoutView="0" workbookViewId="0" topLeftCell="A71">
      <selection activeCell="J87" sqref="J87"/>
    </sheetView>
  </sheetViews>
  <sheetFormatPr defaultColWidth="9.140625" defaultRowHeight="12.75"/>
  <cols>
    <col min="2" max="2" width="7.00390625" style="0" customWidth="1"/>
    <col min="3" max="3" width="16.421875" style="0" customWidth="1"/>
    <col min="4" max="4" width="10.7109375" style="46" customWidth="1"/>
    <col min="5" max="5" width="70.7109375" style="0" customWidth="1"/>
    <col min="6" max="6" width="10.7109375" style="1" customWidth="1"/>
    <col min="7" max="7" width="6.7109375" style="37" customWidth="1"/>
    <col min="8" max="8" width="10.7109375" style="46" customWidth="1"/>
    <col min="9" max="9" width="12.7109375" style="2" customWidth="1"/>
    <col min="10" max="10" width="13.7109375" style="1" customWidth="1"/>
    <col min="11" max="11" width="12.7109375" style="46" customWidth="1"/>
    <col min="12" max="12" width="10.7109375" style="46" customWidth="1"/>
    <col min="13" max="13" width="12.7109375" style="46" customWidth="1"/>
    <col min="15" max="15" width="9.140625" style="0" customWidth="1"/>
  </cols>
  <sheetData>
    <row r="1" spans="1:10" ht="22.5">
      <c r="A1" t="s">
        <v>0</v>
      </c>
      <c r="B1" s="14"/>
      <c r="C1" s="14"/>
      <c r="D1" s="62"/>
      <c r="E1" s="29"/>
      <c r="F1" s="30"/>
      <c r="G1" s="34"/>
      <c r="H1" s="99"/>
      <c r="I1" s="31"/>
      <c r="J1" s="32"/>
    </row>
    <row r="2" spans="2:10" ht="46.5">
      <c r="B2" s="277" t="s">
        <v>113</v>
      </c>
      <c r="C2" s="277"/>
      <c r="D2" s="277"/>
      <c r="E2" s="277"/>
      <c r="F2" s="277"/>
      <c r="G2" s="277"/>
      <c r="H2" s="277"/>
      <c r="I2" s="277"/>
      <c r="J2" s="277"/>
    </row>
    <row r="3" spans="2:10" ht="16.5">
      <c r="B3" s="3" t="s">
        <v>143</v>
      </c>
      <c r="C3" s="3"/>
      <c r="D3" s="61"/>
      <c r="E3" s="6"/>
      <c r="F3" s="7"/>
      <c r="G3" s="35"/>
      <c r="H3" s="63"/>
      <c r="I3" s="5"/>
      <c r="J3" s="4"/>
    </row>
    <row r="4" spans="2:10" ht="16.5">
      <c r="B4" s="3" t="s">
        <v>241</v>
      </c>
      <c r="C4" s="3"/>
      <c r="D4" s="61"/>
      <c r="E4" s="6"/>
      <c r="F4" s="7"/>
      <c r="G4" s="35"/>
      <c r="H4" s="63"/>
      <c r="I4" s="44"/>
      <c r="J4" s="11"/>
    </row>
    <row r="5" spans="2:10" ht="17.25" thickBot="1">
      <c r="B5" s="3" t="s">
        <v>111</v>
      </c>
      <c r="C5" s="3"/>
      <c r="D5" s="61"/>
      <c r="E5" s="6"/>
      <c r="F5" s="7"/>
      <c r="G5" s="35"/>
      <c r="H5" s="63"/>
      <c r="I5" s="44"/>
      <c r="J5" s="11"/>
    </row>
    <row r="6" spans="2:10" ht="17.25" thickBot="1">
      <c r="B6" s="3" t="s">
        <v>229</v>
      </c>
      <c r="C6" s="3"/>
      <c r="D6" s="61"/>
      <c r="E6" s="6"/>
      <c r="F6" s="7"/>
      <c r="G6" s="35"/>
      <c r="H6" s="63"/>
      <c r="I6" s="97" t="s">
        <v>248</v>
      </c>
      <c r="J6" s="11"/>
    </row>
    <row r="7" spans="2:10" ht="16.5">
      <c r="B7" s="3" t="s">
        <v>264</v>
      </c>
      <c r="C7" s="3"/>
      <c r="D7" s="61"/>
      <c r="E7" s="6"/>
      <c r="F7" s="7"/>
      <c r="G7" s="35"/>
      <c r="H7" s="63"/>
      <c r="I7" s="5"/>
      <c r="J7" s="11"/>
    </row>
    <row r="8" spans="2:10" ht="17.25" thickBot="1">
      <c r="B8" s="3"/>
      <c r="C8" s="3"/>
      <c r="D8" s="61"/>
      <c r="E8" s="6"/>
      <c r="F8" s="7"/>
      <c r="G8" s="35"/>
      <c r="H8" s="63"/>
      <c r="I8" s="18"/>
      <c r="J8" s="11"/>
    </row>
    <row r="9" spans="2:13" ht="16.5">
      <c r="B9" s="38" t="s">
        <v>1</v>
      </c>
      <c r="C9" s="54" t="s">
        <v>26</v>
      </c>
      <c r="D9" s="64" t="s">
        <v>28</v>
      </c>
      <c r="E9" s="39" t="s">
        <v>2</v>
      </c>
      <c r="F9" s="40" t="s">
        <v>12</v>
      </c>
      <c r="G9" s="41" t="s">
        <v>13</v>
      </c>
      <c r="H9" s="100" t="s">
        <v>38</v>
      </c>
      <c r="I9" s="42" t="s">
        <v>14</v>
      </c>
      <c r="J9" s="43" t="s">
        <v>3</v>
      </c>
      <c r="L9" s="47"/>
      <c r="M9" s="47"/>
    </row>
    <row r="10" spans="2:10" ht="17.25" thickBot="1">
      <c r="B10" s="48"/>
      <c r="C10" s="55" t="s">
        <v>27</v>
      </c>
      <c r="D10" s="65" t="s">
        <v>27</v>
      </c>
      <c r="E10" s="49"/>
      <c r="F10" s="50" t="s">
        <v>0</v>
      </c>
      <c r="G10" s="51" t="s">
        <v>0</v>
      </c>
      <c r="H10" s="101" t="s">
        <v>4</v>
      </c>
      <c r="I10" s="52" t="s">
        <v>4</v>
      </c>
      <c r="J10" s="53" t="s">
        <v>5</v>
      </c>
    </row>
    <row r="11" spans="2:10" ht="17.25" thickBot="1">
      <c r="B11" s="20" t="s">
        <v>6</v>
      </c>
      <c r="C11" s="21"/>
      <c r="D11" s="66"/>
      <c r="E11" s="24" t="s">
        <v>67</v>
      </c>
      <c r="F11" s="8" t="s">
        <v>0</v>
      </c>
      <c r="G11" s="9" t="s">
        <v>0</v>
      </c>
      <c r="H11" s="102" t="s">
        <v>0</v>
      </c>
      <c r="I11" s="8" t="s">
        <v>0</v>
      </c>
      <c r="J11" s="85"/>
    </row>
    <row r="12" spans="2:10" ht="15">
      <c r="B12" s="84" t="s">
        <v>11</v>
      </c>
      <c r="C12" s="98" t="s">
        <v>63</v>
      </c>
      <c r="D12" s="67">
        <v>343.2</v>
      </c>
      <c r="E12" s="87" t="s">
        <v>186</v>
      </c>
      <c r="F12" s="5">
        <f>'Av. Dom Pedro II'!F12+'Av. Chapecó'!F12</f>
        <v>2.5</v>
      </c>
      <c r="G12" s="12" t="s">
        <v>15</v>
      </c>
      <c r="H12" s="103">
        <f>D12*1.2635</f>
        <v>433.63</v>
      </c>
      <c r="I12" s="5">
        <f>SUM(F12*H12)</f>
        <v>1084.08</v>
      </c>
      <c r="J12" s="88" t="s">
        <v>0</v>
      </c>
    </row>
    <row r="13" spans="2:12" ht="17.25" thickBot="1">
      <c r="B13" s="60"/>
      <c r="C13" s="59"/>
      <c r="D13" s="68"/>
      <c r="E13" s="17" t="s">
        <v>7</v>
      </c>
      <c r="F13" s="18"/>
      <c r="G13" s="19"/>
      <c r="H13" s="83"/>
      <c r="I13" s="18"/>
      <c r="J13" s="86">
        <f>SUM(I11:I12)</f>
        <v>1084.08</v>
      </c>
      <c r="L13" s="47"/>
    </row>
    <row r="14" spans="2:10" ht="17.25" thickBot="1">
      <c r="B14" s="20" t="s">
        <v>8</v>
      </c>
      <c r="C14" s="21"/>
      <c r="D14" s="66"/>
      <c r="E14" s="24" t="s">
        <v>41</v>
      </c>
      <c r="F14" s="27"/>
      <c r="G14" s="9"/>
      <c r="H14" s="103" t="s">
        <v>0</v>
      </c>
      <c r="I14" s="8"/>
      <c r="J14" s="10"/>
    </row>
    <row r="15" spans="2:11" ht="15">
      <c r="B15" s="117" t="s">
        <v>9</v>
      </c>
      <c r="C15" s="118" t="s">
        <v>64</v>
      </c>
      <c r="D15" s="119">
        <v>4.88</v>
      </c>
      <c r="E15" s="87" t="s">
        <v>39</v>
      </c>
      <c r="F15" s="5">
        <f>'Av. Dom Pedro II'!F15+'Av. Chapecó'!F15</f>
        <v>328.9</v>
      </c>
      <c r="G15" s="12" t="s">
        <v>20</v>
      </c>
      <c r="H15" s="103">
        <f>D15*1.2635</f>
        <v>6.17</v>
      </c>
      <c r="I15" s="5">
        <f>SUM(F15*H15)</f>
        <v>2029.31</v>
      </c>
      <c r="J15" s="88"/>
      <c r="K15" s="47"/>
    </row>
    <row r="16" spans="2:11" ht="15">
      <c r="B16" s="117" t="s">
        <v>29</v>
      </c>
      <c r="C16" s="120" t="s">
        <v>65</v>
      </c>
      <c r="D16" s="121">
        <v>5.02</v>
      </c>
      <c r="E16" s="87" t="s">
        <v>31</v>
      </c>
      <c r="F16" s="5">
        <f>'Av. Dom Pedro II'!F16+'Av. Chapecó'!F16</f>
        <v>785.07</v>
      </c>
      <c r="G16" s="12" t="s">
        <v>20</v>
      </c>
      <c r="H16" s="103">
        <f>D16*1.2635</f>
        <v>6.34</v>
      </c>
      <c r="I16" s="5">
        <f>SUM(F16*H16)</f>
        <v>4977.34</v>
      </c>
      <c r="J16" s="88"/>
      <c r="K16" s="47"/>
    </row>
    <row r="17" spans="2:12" ht="15">
      <c r="B17" s="117" t="s">
        <v>46</v>
      </c>
      <c r="C17" s="120" t="s">
        <v>66</v>
      </c>
      <c r="D17" s="121">
        <v>3.88</v>
      </c>
      <c r="E17" s="87" t="s">
        <v>32</v>
      </c>
      <c r="F17" s="5">
        <f>'Av. Dom Pedro II'!F17+'Av. Chapecó'!F17</f>
        <v>523.37</v>
      </c>
      <c r="G17" s="12" t="s">
        <v>20</v>
      </c>
      <c r="H17" s="103">
        <f>D17*1.2635</f>
        <v>4.9</v>
      </c>
      <c r="I17" s="5">
        <f>SUM(F17*H17)</f>
        <v>2564.51</v>
      </c>
      <c r="J17" s="88"/>
      <c r="K17" s="47"/>
      <c r="L17" s="96"/>
    </row>
    <row r="18" spans="2:12" ht="15">
      <c r="B18" s="117" t="s">
        <v>47</v>
      </c>
      <c r="C18" s="120" t="s">
        <v>93</v>
      </c>
      <c r="D18" s="121">
        <v>19.77</v>
      </c>
      <c r="E18" s="87" t="s">
        <v>94</v>
      </c>
      <c r="F18" s="5">
        <f>'Av. Dom Pedro II'!F18+'Av. Chapecó'!F18</f>
        <v>257.75</v>
      </c>
      <c r="G18" s="12" t="s">
        <v>20</v>
      </c>
      <c r="H18" s="103">
        <f>D18*1.2635</f>
        <v>24.98</v>
      </c>
      <c r="I18" s="5">
        <f>SUM(F18*H18)</f>
        <v>6438.6</v>
      </c>
      <c r="J18" s="88"/>
      <c r="K18" s="47"/>
      <c r="L18" s="96"/>
    </row>
    <row r="19" spans="2:13" ht="17.25" thickBot="1">
      <c r="B19" s="16" t="s">
        <v>0</v>
      </c>
      <c r="C19" s="57" t="s">
        <v>0</v>
      </c>
      <c r="D19" s="67" t="s">
        <v>0</v>
      </c>
      <c r="E19" s="15" t="s">
        <v>33</v>
      </c>
      <c r="F19" s="5"/>
      <c r="G19" s="12"/>
      <c r="H19" s="103"/>
      <c r="I19" s="5"/>
      <c r="J19" s="74">
        <f>SUM(I15:I18)</f>
        <v>16009.76</v>
      </c>
      <c r="L19" s="47"/>
      <c r="M19" s="96"/>
    </row>
    <row r="20" spans="2:12" ht="17.25" thickBot="1">
      <c r="B20" s="20" t="s">
        <v>16</v>
      </c>
      <c r="C20" s="21"/>
      <c r="D20" s="66"/>
      <c r="E20" s="24" t="s">
        <v>17</v>
      </c>
      <c r="F20" s="27"/>
      <c r="G20" s="79" t="s">
        <v>0</v>
      </c>
      <c r="H20" s="102" t="s">
        <v>0</v>
      </c>
      <c r="I20" s="8" t="s">
        <v>0</v>
      </c>
      <c r="J20" s="10" t="s">
        <v>0</v>
      </c>
      <c r="L20" s="96"/>
    </row>
    <row r="21" spans="2:12" ht="16.5">
      <c r="B21" s="70"/>
      <c r="C21" s="162"/>
      <c r="D21" s="163"/>
      <c r="E21" s="164" t="s">
        <v>19</v>
      </c>
      <c r="F21" s="5"/>
      <c r="G21" s="12" t="s">
        <v>0</v>
      </c>
      <c r="H21" s="103" t="s">
        <v>0</v>
      </c>
      <c r="I21" s="5" t="s">
        <v>0</v>
      </c>
      <c r="J21" s="122"/>
      <c r="L21" s="96"/>
    </row>
    <row r="22" spans="2:12" ht="15">
      <c r="B22" s="84" t="s">
        <v>18</v>
      </c>
      <c r="C22" s="57" t="s">
        <v>117</v>
      </c>
      <c r="D22" s="67">
        <v>6.65</v>
      </c>
      <c r="E22" s="87" t="s">
        <v>115</v>
      </c>
      <c r="F22" s="5">
        <f>'Av. Dom Pedro II'!F22+'Av. Chapecó'!F22</f>
        <v>96.78</v>
      </c>
      <c r="G22" s="12" t="s">
        <v>20</v>
      </c>
      <c r="H22" s="103">
        <f>D22*1.2635</f>
        <v>8.4</v>
      </c>
      <c r="I22" s="5">
        <f>SUM(F22*H22)</f>
        <v>812.95</v>
      </c>
      <c r="J22" s="161"/>
      <c r="K22" s="47"/>
      <c r="L22" s="96"/>
    </row>
    <row r="23" spans="2:12" ht="15">
      <c r="B23" s="84" t="s">
        <v>21</v>
      </c>
      <c r="C23" s="57" t="s">
        <v>116</v>
      </c>
      <c r="D23" s="67">
        <v>10.4</v>
      </c>
      <c r="E23" s="87" t="s">
        <v>95</v>
      </c>
      <c r="F23" s="5">
        <f>'Av. Dom Pedro II'!F23+'Av. Chapecó'!F23</f>
        <v>37.11</v>
      </c>
      <c r="G23" s="12" t="s">
        <v>20</v>
      </c>
      <c r="H23" s="103">
        <f>D23*1.2635</f>
        <v>13.14</v>
      </c>
      <c r="I23" s="5">
        <f>SUM(F23*H23)</f>
        <v>487.63</v>
      </c>
      <c r="J23" s="161"/>
      <c r="K23" s="47"/>
      <c r="L23" s="96"/>
    </row>
    <row r="24" spans="2:12" ht="15">
      <c r="B24" s="84" t="s">
        <v>59</v>
      </c>
      <c r="C24" s="120" t="s">
        <v>97</v>
      </c>
      <c r="D24" s="67">
        <v>61.85</v>
      </c>
      <c r="E24" s="87" t="s">
        <v>96</v>
      </c>
      <c r="F24" s="5">
        <f>'Av. Dom Pedro II'!F24+'Av. Chapecó'!F24</f>
        <v>51.67</v>
      </c>
      <c r="G24" s="12" t="s">
        <v>20</v>
      </c>
      <c r="H24" s="103">
        <f>D24*1.2635</f>
        <v>78.15</v>
      </c>
      <c r="I24" s="5">
        <f>SUM(F24*H24)</f>
        <v>4038.01</v>
      </c>
      <c r="J24" s="161"/>
      <c r="K24" s="47"/>
      <c r="L24" s="96"/>
    </row>
    <row r="25" spans="2:12" ht="15">
      <c r="B25" s="84" t="s">
        <v>222</v>
      </c>
      <c r="C25" s="57" t="s">
        <v>220</v>
      </c>
      <c r="D25" s="67">
        <v>37.27</v>
      </c>
      <c r="E25" s="87" t="s">
        <v>52</v>
      </c>
      <c r="F25" s="5">
        <f>'Av. Dom Pedro II'!F25+'Av. Chapecó'!F25</f>
        <v>149.28</v>
      </c>
      <c r="G25" s="12" t="s">
        <v>20</v>
      </c>
      <c r="H25" s="103">
        <f>D25*1.2635</f>
        <v>47.09</v>
      </c>
      <c r="I25" s="5">
        <f>SUM(F25*H25)</f>
        <v>7029.6</v>
      </c>
      <c r="J25" s="161"/>
      <c r="K25" s="47"/>
      <c r="L25" s="96"/>
    </row>
    <row r="26" spans="2:12" ht="16.5">
      <c r="B26" s="89"/>
      <c r="C26" s="57"/>
      <c r="D26" s="160"/>
      <c r="E26" s="164" t="s">
        <v>98</v>
      </c>
      <c r="F26" s="5"/>
      <c r="G26" s="12"/>
      <c r="H26" s="103"/>
      <c r="I26" s="5"/>
      <c r="J26" s="122"/>
      <c r="L26" s="96"/>
    </row>
    <row r="27" spans="2:12" ht="15">
      <c r="B27" s="84" t="s">
        <v>223</v>
      </c>
      <c r="C27" s="57" t="s">
        <v>239</v>
      </c>
      <c r="D27" s="67">
        <v>18.87</v>
      </c>
      <c r="E27" s="87" t="s">
        <v>237</v>
      </c>
      <c r="F27" s="5">
        <f>'Av. Dom Pedro II'!F27+'Av. Chapecó'!F27</f>
        <v>120</v>
      </c>
      <c r="G27" s="12" t="s">
        <v>22</v>
      </c>
      <c r="H27" s="103">
        <f>D27*1.2635</f>
        <v>23.84</v>
      </c>
      <c r="I27" s="5">
        <f>SUM(F27*H27)</f>
        <v>2860.8</v>
      </c>
      <c r="J27" s="161"/>
      <c r="K27" s="47"/>
      <c r="L27" s="96"/>
    </row>
    <row r="28" spans="2:12" ht="15">
      <c r="B28" s="84" t="s">
        <v>224</v>
      </c>
      <c r="C28" s="57" t="s">
        <v>240</v>
      </c>
      <c r="D28" s="67">
        <v>28.3</v>
      </c>
      <c r="E28" s="87" t="s">
        <v>238</v>
      </c>
      <c r="F28" s="5">
        <f>'Av. Dom Pedro II'!F28+'Av. Chapecó'!F28</f>
        <v>120</v>
      </c>
      <c r="G28" s="12" t="s">
        <v>22</v>
      </c>
      <c r="H28" s="103">
        <f>D28*1.2635</f>
        <v>35.76</v>
      </c>
      <c r="I28" s="5">
        <f>SUM(F28*H28)</f>
        <v>4291.2</v>
      </c>
      <c r="J28" s="161"/>
      <c r="K28" s="47"/>
      <c r="L28" s="96"/>
    </row>
    <row r="29" spans="2:12" ht="15">
      <c r="B29" s="84" t="s">
        <v>225</v>
      </c>
      <c r="C29" s="57" t="s">
        <v>108</v>
      </c>
      <c r="D29" s="67">
        <v>24.95</v>
      </c>
      <c r="E29" s="87" t="s">
        <v>109</v>
      </c>
      <c r="F29" s="5">
        <f>'Av. Dom Pedro II'!F29+'Av. Chapecó'!F29</f>
        <v>78.5</v>
      </c>
      <c r="G29" s="12" t="s">
        <v>22</v>
      </c>
      <c r="H29" s="103">
        <f>D29*1.2635</f>
        <v>31.52</v>
      </c>
      <c r="I29" s="5">
        <f>SUM(F29*H29)</f>
        <v>2474.32</v>
      </c>
      <c r="J29" s="161"/>
      <c r="K29" s="47"/>
      <c r="L29" s="96"/>
    </row>
    <row r="30" spans="2:12" ht="15">
      <c r="B30" s="84" t="s">
        <v>226</v>
      </c>
      <c r="C30" s="57" t="s">
        <v>124</v>
      </c>
      <c r="D30" s="67">
        <v>36.28</v>
      </c>
      <c r="E30" s="87" t="s">
        <v>110</v>
      </c>
      <c r="F30" s="5">
        <f>'Av. Dom Pedro II'!F30+'Av. Chapecó'!F30</f>
        <v>78.5</v>
      </c>
      <c r="G30" s="12" t="s">
        <v>22</v>
      </c>
      <c r="H30" s="103">
        <f>D30*1.2635</f>
        <v>45.84</v>
      </c>
      <c r="I30" s="5">
        <f>SUM(F30*H30)</f>
        <v>3598.44</v>
      </c>
      <c r="J30" s="161"/>
      <c r="K30" s="47"/>
      <c r="L30" s="96"/>
    </row>
    <row r="31" spans="2:12" ht="16.5">
      <c r="B31" s="89"/>
      <c r="C31" s="57"/>
      <c r="D31" s="160"/>
      <c r="E31" s="15" t="s">
        <v>90</v>
      </c>
      <c r="F31" s="5"/>
      <c r="G31" s="12"/>
      <c r="H31" s="103"/>
      <c r="I31" s="5"/>
      <c r="J31" s="122"/>
      <c r="K31" s="47"/>
      <c r="L31" s="96"/>
    </row>
    <row r="32" spans="2:12" ht="15">
      <c r="B32" s="84" t="s">
        <v>227</v>
      </c>
      <c r="C32" s="57" t="s">
        <v>207</v>
      </c>
      <c r="D32" s="67">
        <v>1257.85</v>
      </c>
      <c r="E32" s="87" t="s">
        <v>236</v>
      </c>
      <c r="F32" s="5">
        <f>'Av. Dom Pedro II'!F32+'Av. Chapecó'!F32</f>
        <v>11</v>
      </c>
      <c r="G32" s="12" t="s">
        <v>118</v>
      </c>
      <c r="H32" s="103">
        <f>D32*1.2635</f>
        <v>1589.29</v>
      </c>
      <c r="I32" s="5">
        <f>SUM(F32*H32)</f>
        <v>17482.19</v>
      </c>
      <c r="J32" s="122"/>
      <c r="K32" s="47"/>
      <c r="L32" s="96"/>
    </row>
    <row r="33" spans="2:12" ht="17.25" thickBot="1">
      <c r="B33" s="60"/>
      <c r="C33" s="58"/>
      <c r="D33" s="68" t="s">
        <v>0</v>
      </c>
      <c r="E33" s="17" t="s">
        <v>7</v>
      </c>
      <c r="F33" s="18"/>
      <c r="G33" s="19"/>
      <c r="H33" s="83"/>
      <c r="I33" s="18"/>
      <c r="J33" s="28">
        <f>SUM(I20:I32)</f>
        <v>43075.14</v>
      </c>
      <c r="L33" s="47"/>
    </row>
    <row r="34" spans="2:12" ht="17.25" thickBot="1">
      <c r="B34" s="25" t="s">
        <v>23</v>
      </c>
      <c r="C34" s="56"/>
      <c r="D34" s="69"/>
      <c r="E34" s="26" t="s">
        <v>10</v>
      </c>
      <c r="F34" s="11"/>
      <c r="G34" s="90" t="s">
        <v>0</v>
      </c>
      <c r="H34" s="103" t="s">
        <v>0</v>
      </c>
      <c r="I34" s="5" t="s">
        <v>0</v>
      </c>
      <c r="J34" s="13" t="s">
        <v>0</v>
      </c>
      <c r="L34" s="47"/>
    </row>
    <row r="35" spans="2:12" ht="15">
      <c r="B35" s="273" t="s">
        <v>24</v>
      </c>
      <c r="C35" s="91" t="s">
        <v>49</v>
      </c>
      <c r="D35" s="92">
        <v>0.52</v>
      </c>
      <c r="E35" s="87" t="s">
        <v>34</v>
      </c>
      <c r="F35" s="5">
        <f>'Av. Dom Pedro II'!F35+'Av. Chapecó'!F35</f>
        <v>4219.99</v>
      </c>
      <c r="G35" s="12" t="s">
        <v>15</v>
      </c>
      <c r="H35" s="103">
        <f>D35*1.2635</f>
        <v>0.66</v>
      </c>
      <c r="I35" s="5">
        <f>SUM(F35*H35)</f>
        <v>2785.19</v>
      </c>
      <c r="J35" s="88"/>
      <c r="K35" s="47"/>
      <c r="L35" s="96"/>
    </row>
    <row r="36" spans="2:12" ht="16.5">
      <c r="B36" s="89"/>
      <c r="C36" s="57"/>
      <c r="D36" s="160"/>
      <c r="E36" s="15" t="s">
        <v>56</v>
      </c>
      <c r="F36" s="5"/>
      <c r="G36" s="12"/>
      <c r="H36" s="103"/>
      <c r="I36" s="5"/>
      <c r="J36" s="88"/>
      <c r="K36" s="47"/>
      <c r="L36" s="96"/>
    </row>
    <row r="37" spans="2:12" ht="15">
      <c r="B37" s="16" t="s">
        <v>30</v>
      </c>
      <c r="C37" s="123" t="s">
        <v>53</v>
      </c>
      <c r="D37" s="67">
        <v>34.88</v>
      </c>
      <c r="E37" s="87" t="s">
        <v>54</v>
      </c>
      <c r="F37" s="5">
        <f>'Av. Dom Pedro II'!F37+'Av. Chapecó'!F37</f>
        <v>662.1</v>
      </c>
      <c r="G37" s="12" t="s">
        <v>55</v>
      </c>
      <c r="H37" s="103">
        <f>D37*1.2635</f>
        <v>44.07</v>
      </c>
      <c r="I37" s="5">
        <f>SUM(F37*H37)</f>
        <v>29178.75</v>
      </c>
      <c r="J37" s="122"/>
      <c r="K37" s="47"/>
      <c r="L37" s="96"/>
    </row>
    <row r="38" spans="2:12" ht="16.5">
      <c r="B38" s="89"/>
      <c r="C38" s="57"/>
      <c r="D38" s="160"/>
      <c r="E38" s="15" t="s">
        <v>35</v>
      </c>
      <c r="F38" s="5"/>
      <c r="G38" s="12"/>
      <c r="H38" s="103"/>
      <c r="I38" s="5"/>
      <c r="J38" s="93"/>
      <c r="L38" s="96"/>
    </row>
    <row r="39" spans="1:12" ht="15">
      <c r="A39" s="67"/>
      <c r="B39" s="84" t="s">
        <v>57</v>
      </c>
      <c r="C39" s="57" t="s">
        <v>125</v>
      </c>
      <c r="D39" s="67">
        <v>26.2</v>
      </c>
      <c r="E39" s="87" t="s">
        <v>91</v>
      </c>
      <c r="F39" s="5">
        <f>'Av. Dom Pedro II'!F39+'Av. Chapecó'!F39</f>
        <v>2528.29</v>
      </c>
      <c r="G39" s="12" t="s">
        <v>15</v>
      </c>
      <c r="H39" s="103">
        <f>D39*1.2635</f>
        <v>33.1</v>
      </c>
      <c r="I39" s="5">
        <f>SUM(F39*H39)</f>
        <v>83686.4</v>
      </c>
      <c r="J39" s="88"/>
      <c r="L39" s="96"/>
    </row>
    <row r="40" spans="1:12" ht="15">
      <c r="A40" s="67"/>
      <c r="B40" s="84" t="s">
        <v>58</v>
      </c>
      <c r="C40" s="57" t="s">
        <v>126</v>
      </c>
      <c r="D40" s="67">
        <v>7.38</v>
      </c>
      <c r="E40" s="87" t="s">
        <v>92</v>
      </c>
      <c r="F40" s="5">
        <f>'Av. Dom Pedro II'!F40+'Av. Chapecó'!F40</f>
        <v>2528.29</v>
      </c>
      <c r="G40" s="12" t="s">
        <v>15</v>
      </c>
      <c r="H40" s="103">
        <f>D40*1.2635</f>
        <v>9.32</v>
      </c>
      <c r="I40" s="5">
        <f>SUM(F40*H40)</f>
        <v>23563.66</v>
      </c>
      <c r="J40" s="88"/>
      <c r="K40" s="47"/>
      <c r="L40" s="96"/>
    </row>
    <row r="41" spans="2:12" ht="18.75" thickBot="1">
      <c r="B41" s="60"/>
      <c r="C41" s="58"/>
      <c r="D41" s="68"/>
      <c r="E41" s="17" t="s">
        <v>37</v>
      </c>
      <c r="F41" s="18"/>
      <c r="G41" s="19"/>
      <c r="H41" s="83"/>
      <c r="I41" s="18"/>
      <c r="J41" s="124">
        <f>SUM(I34:I40)</f>
        <v>139214</v>
      </c>
      <c r="L41" s="47"/>
    </row>
    <row r="42" spans="1:12" ht="17.25" thickBot="1">
      <c r="A42" s="73"/>
      <c r="B42" s="20" t="s">
        <v>43</v>
      </c>
      <c r="C42" s="21"/>
      <c r="D42" s="66"/>
      <c r="E42" s="24" t="s">
        <v>36</v>
      </c>
      <c r="F42" s="8"/>
      <c r="G42" s="9" t="s">
        <v>0</v>
      </c>
      <c r="H42" s="102" t="s">
        <v>0</v>
      </c>
      <c r="I42" s="8" t="s">
        <v>0</v>
      </c>
      <c r="J42" s="85"/>
      <c r="L42" s="96"/>
    </row>
    <row r="43" spans="2:12" ht="30">
      <c r="B43" s="200" t="s">
        <v>44</v>
      </c>
      <c r="C43" s="201" t="s">
        <v>127</v>
      </c>
      <c r="D43" s="202">
        <v>307.58</v>
      </c>
      <c r="E43" s="203" t="s">
        <v>128</v>
      </c>
      <c r="F43" s="204">
        <f>'Av. Dom Pedro II'!F43+'Av. Chapecó'!F43</f>
        <v>1</v>
      </c>
      <c r="G43" s="205" t="s">
        <v>118</v>
      </c>
      <c r="H43" s="103">
        <f>D43*1.2635</f>
        <v>388.63</v>
      </c>
      <c r="I43" s="204">
        <f>SUM(F43*H43)</f>
        <v>388.63</v>
      </c>
      <c r="J43" s="88"/>
      <c r="L43" s="96"/>
    </row>
    <row r="44" spans="2:12" ht="30">
      <c r="B44" s="200" t="s">
        <v>48</v>
      </c>
      <c r="C44" s="201" t="s">
        <v>129</v>
      </c>
      <c r="D44" s="202">
        <v>237.98</v>
      </c>
      <c r="E44" s="203" t="s">
        <v>130</v>
      </c>
      <c r="F44" s="204">
        <f>'Av. Dom Pedro II'!F44+'Av. Chapecó'!F44</f>
        <v>4</v>
      </c>
      <c r="G44" s="205" t="s">
        <v>118</v>
      </c>
      <c r="H44" s="103">
        <f>D44*1.2635</f>
        <v>300.69</v>
      </c>
      <c r="I44" s="204">
        <f>SUM(F44*H44)</f>
        <v>1202.76</v>
      </c>
      <c r="J44" s="88"/>
      <c r="L44" s="96"/>
    </row>
    <row r="45" spans="2:12" ht="15">
      <c r="B45" s="84" t="s">
        <v>87</v>
      </c>
      <c r="C45" s="98" t="s">
        <v>131</v>
      </c>
      <c r="D45" s="67">
        <v>100.05</v>
      </c>
      <c r="E45" s="87" t="s">
        <v>221</v>
      </c>
      <c r="F45" s="204">
        <f>'Av. Dom Pedro II'!F45+'Av. Chapecó'!F45</f>
        <v>2</v>
      </c>
      <c r="G45" s="12" t="s">
        <v>118</v>
      </c>
      <c r="H45" s="103">
        <f>D45*1.2635</f>
        <v>126.41</v>
      </c>
      <c r="I45" s="5">
        <f>SUM(F45*H45)</f>
        <v>252.82</v>
      </c>
      <c r="J45" s="88"/>
      <c r="L45" s="96"/>
    </row>
    <row r="46" spans="2:12" ht="15">
      <c r="B46" s="84" t="s">
        <v>88</v>
      </c>
      <c r="C46" s="94" t="s">
        <v>45</v>
      </c>
      <c r="D46" s="67">
        <v>251.71</v>
      </c>
      <c r="E46" s="87" t="s">
        <v>89</v>
      </c>
      <c r="F46" s="204">
        <f>'Av. Dom Pedro II'!F46+'Av. Chapecó'!F46</f>
        <v>1</v>
      </c>
      <c r="G46" s="12" t="s">
        <v>118</v>
      </c>
      <c r="H46" s="103">
        <f>D46*1.2635</f>
        <v>318.04</v>
      </c>
      <c r="I46" s="5">
        <f>SUM(F46*H46)</f>
        <v>318.04</v>
      </c>
      <c r="J46" s="88"/>
      <c r="L46" s="96"/>
    </row>
    <row r="47" spans="2:12" ht="17.25" thickBot="1">
      <c r="B47" s="60"/>
      <c r="C47" s="59"/>
      <c r="D47" s="68"/>
      <c r="E47" s="17" t="s">
        <v>7</v>
      </c>
      <c r="F47" s="18"/>
      <c r="G47" s="19"/>
      <c r="H47" s="83"/>
      <c r="I47" s="18"/>
      <c r="J47" s="86">
        <f>SUM(I43:I46)</f>
        <v>2162.25</v>
      </c>
      <c r="L47" s="47"/>
    </row>
    <row r="48" spans="1:12" ht="17.25" thickBot="1">
      <c r="A48" s="73"/>
      <c r="B48" s="20" t="s">
        <v>106</v>
      </c>
      <c r="C48" s="21"/>
      <c r="D48" s="66"/>
      <c r="E48" s="24" t="s">
        <v>133</v>
      </c>
      <c r="F48" s="8"/>
      <c r="G48" s="9" t="s">
        <v>0</v>
      </c>
      <c r="H48" s="102" t="s">
        <v>0</v>
      </c>
      <c r="I48" s="8" t="s">
        <v>0</v>
      </c>
      <c r="J48" s="85"/>
      <c r="L48" s="96"/>
    </row>
    <row r="49" spans="2:12" ht="15">
      <c r="B49" s="84" t="s">
        <v>107</v>
      </c>
      <c r="C49" s="98" t="s">
        <v>136</v>
      </c>
      <c r="D49" s="67">
        <v>659.81</v>
      </c>
      <c r="E49" s="87" t="s">
        <v>137</v>
      </c>
      <c r="F49" s="5">
        <f>'Av. Dom Pedro II'!F49+'Av. Chapecó'!F49</f>
        <v>6.8</v>
      </c>
      <c r="G49" s="12" t="s">
        <v>15</v>
      </c>
      <c r="H49" s="103">
        <f>D49*1.2635</f>
        <v>833.67</v>
      </c>
      <c r="I49" s="5">
        <f>SUM(F49*H49)</f>
        <v>5668.96</v>
      </c>
      <c r="J49" s="161"/>
      <c r="L49" s="96"/>
    </row>
    <row r="50" spans="2:12" ht="15">
      <c r="B50" s="84" t="s">
        <v>242</v>
      </c>
      <c r="C50" s="94" t="s">
        <v>45</v>
      </c>
      <c r="D50" s="67">
        <v>251.71</v>
      </c>
      <c r="E50" s="87" t="s">
        <v>89</v>
      </c>
      <c r="F50" s="5">
        <f>'Av. Dom Pedro II'!F50+'Av. Chapecó'!F50</f>
        <v>8</v>
      </c>
      <c r="G50" s="12" t="s">
        <v>118</v>
      </c>
      <c r="H50" s="103">
        <f>D50*1.2635</f>
        <v>318.04</v>
      </c>
      <c r="I50" s="5">
        <f>SUM(F50*H50)</f>
        <v>2544.32</v>
      </c>
      <c r="J50" s="161"/>
      <c r="L50" s="96"/>
    </row>
    <row r="51" spans="2:12" ht="17.25" thickBot="1">
      <c r="B51" s="60"/>
      <c r="C51" s="59"/>
      <c r="D51" s="68"/>
      <c r="E51" s="17" t="s">
        <v>7</v>
      </c>
      <c r="F51" s="18"/>
      <c r="G51" s="19"/>
      <c r="H51" s="83"/>
      <c r="I51" s="18"/>
      <c r="J51" s="86">
        <f>SUM(I49:I50)</f>
        <v>8213.28</v>
      </c>
      <c r="L51" s="47"/>
    </row>
    <row r="52" spans="2:12" ht="17.25" thickBot="1">
      <c r="B52" s="20" t="s">
        <v>132</v>
      </c>
      <c r="C52" s="21"/>
      <c r="D52" s="66"/>
      <c r="E52" s="24" t="s">
        <v>249</v>
      </c>
      <c r="F52" s="27"/>
      <c r="G52" s="9"/>
      <c r="H52" s="206"/>
      <c r="I52" s="8"/>
      <c r="J52" s="10"/>
      <c r="L52" s="47"/>
    </row>
    <row r="53" spans="2:12" ht="16.5">
      <c r="B53" s="70"/>
      <c r="C53" s="207"/>
      <c r="D53" s="208"/>
      <c r="E53" s="15" t="s">
        <v>145</v>
      </c>
      <c r="F53" s="5"/>
      <c r="G53" s="12"/>
      <c r="H53" s="209" t="s">
        <v>0</v>
      </c>
      <c r="I53" s="5" t="s">
        <v>0</v>
      </c>
      <c r="J53" s="13"/>
      <c r="L53" s="47"/>
    </row>
    <row r="54" spans="2:12" ht="15">
      <c r="B54" s="84" t="s">
        <v>134</v>
      </c>
      <c r="C54" s="98" t="s">
        <v>146</v>
      </c>
      <c r="D54" s="67">
        <v>1.25</v>
      </c>
      <c r="E54" s="87" t="s">
        <v>147</v>
      </c>
      <c r="F54" s="5">
        <f>'Av. Dom Pedro II'!F54+'Av. Chapecó'!F54</f>
        <v>236.55</v>
      </c>
      <c r="G54" s="12" t="s">
        <v>15</v>
      </c>
      <c r="H54" s="103">
        <f aca="true" t="shared" si="0" ref="H54:H63">D54*1.2635</f>
        <v>1.58</v>
      </c>
      <c r="I54" s="5">
        <f>SUM(F54*H54)</f>
        <v>373.75</v>
      </c>
      <c r="J54" s="13"/>
      <c r="L54" s="47"/>
    </row>
    <row r="55" spans="2:12" ht="16.5">
      <c r="B55" s="89"/>
      <c r="C55" s="207"/>
      <c r="D55" s="208"/>
      <c r="E55" s="15" t="s">
        <v>148</v>
      </c>
      <c r="F55" s="5"/>
      <c r="G55" s="12"/>
      <c r="H55" s="103"/>
      <c r="I55" s="5" t="s">
        <v>0</v>
      </c>
      <c r="J55" s="13"/>
      <c r="L55" s="47"/>
    </row>
    <row r="56" spans="2:12" ht="15">
      <c r="B56" s="84" t="s">
        <v>135</v>
      </c>
      <c r="C56" s="98" t="s">
        <v>149</v>
      </c>
      <c r="D56" s="67">
        <v>78.31</v>
      </c>
      <c r="E56" s="87" t="s">
        <v>150</v>
      </c>
      <c r="F56" s="5">
        <f>'Av. Dom Pedro II'!F56+'Av. Chapecó'!F56</f>
        <v>7.09</v>
      </c>
      <c r="G56" s="12" t="s">
        <v>20</v>
      </c>
      <c r="H56" s="103">
        <f t="shared" si="0"/>
        <v>98.94</v>
      </c>
      <c r="I56" s="5">
        <f>SUM(F56*H56)</f>
        <v>701.48</v>
      </c>
      <c r="J56" s="13"/>
      <c r="L56" s="47"/>
    </row>
    <row r="57" spans="2:12" ht="16.5">
      <c r="B57" s="210"/>
      <c r="C57" s="211"/>
      <c r="D57" s="212"/>
      <c r="E57" s="213" t="s">
        <v>151</v>
      </c>
      <c r="F57" s="5"/>
      <c r="G57" s="12"/>
      <c r="H57" s="103"/>
      <c r="I57" s="5"/>
      <c r="J57" s="13"/>
      <c r="L57" s="47"/>
    </row>
    <row r="58" spans="2:12" ht="15">
      <c r="B58" s="84" t="s">
        <v>243</v>
      </c>
      <c r="C58" s="98" t="s">
        <v>152</v>
      </c>
      <c r="D58" s="67">
        <v>17.47</v>
      </c>
      <c r="E58" s="214" t="s">
        <v>153</v>
      </c>
      <c r="F58" s="5">
        <f>'Av. Dom Pedro II'!F58+'Av. Chapecó'!F58</f>
        <v>214.09</v>
      </c>
      <c r="G58" s="215" t="s">
        <v>15</v>
      </c>
      <c r="H58" s="103">
        <f t="shared" si="0"/>
        <v>22.07</v>
      </c>
      <c r="I58" s="5">
        <f>SUM(F58*H58)</f>
        <v>4724.97</v>
      </c>
      <c r="J58" s="122"/>
      <c r="L58" s="47"/>
    </row>
    <row r="59" spans="2:12" ht="15">
      <c r="B59" s="84" t="s">
        <v>244</v>
      </c>
      <c r="C59" s="98" t="s">
        <v>156</v>
      </c>
      <c r="D59" s="67">
        <v>37.08</v>
      </c>
      <c r="E59" s="87" t="s">
        <v>157</v>
      </c>
      <c r="F59" s="5">
        <f>'Av. Dom Pedro II'!F59+'Av. Chapecó'!F59</f>
        <v>22.46</v>
      </c>
      <c r="G59" s="12" t="s">
        <v>15</v>
      </c>
      <c r="H59" s="103">
        <f t="shared" si="0"/>
        <v>46.85</v>
      </c>
      <c r="I59" s="5">
        <f>SUM(F59*H59)</f>
        <v>1052.25</v>
      </c>
      <c r="J59" s="122"/>
      <c r="L59" s="47"/>
    </row>
    <row r="60" spans="2:12" ht="16.5">
      <c r="B60" s="210"/>
      <c r="C60" s="211"/>
      <c r="D60" s="212"/>
      <c r="E60" s="213" t="s">
        <v>158</v>
      </c>
      <c r="F60" s="5"/>
      <c r="G60" s="12"/>
      <c r="H60" s="103"/>
      <c r="I60" s="5"/>
      <c r="J60" s="13"/>
      <c r="L60" s="47"/>
    </row>
    <row r="61" spans="2:12" ht="15">
      <c r="B61" s="216" t="s">
        <v>245</v>
      </c>
      <c r="C61" s="57" t="s">
        <v>159</v>
      </c>
      <c r="D61" s="67">
        <v>38.83</v>
      </c>
      <c r="E61" s="217" t="s">
        <v>160</v>
      </c>
      <c r="F61" s="5">
        <f>'Av. Dom Pedro II'!F61+'Av. Chapecó'!F61</f>
        <v>159.69</v>
      </c>
      <c r="G61" s="12" t="s">
        <v>15</v>
      </c>
      <c r="H61" s="103">
        <f t="shared" si="0"/>
        <v>49.06</v>
      </c>
      <c r="I61" s="5">
        <f>SUM(F61*H61)</f>
        <v>7834.39</v>
      </c>
      <c r="J61" s="13"/>
      <c r="L61" s="47"/>
    </row>
    <row r="62" spans="2:12" ht="15">
      <c r="B62" s="216" t="s">
        <v>246</v>
      </c>
      <c r="C62" s="57" t="s">
        <v>161</v>
      </c>
      <c r="D62" s="67">
        <v>39.33</v>
      </c>
      <c r="E62" s="217" t="s">
        <v>162</v>
      </c>
      <c r="F62" s="5">
        <f>'Av. Dom Pedro II'!F62+'Av. Chapecó'!F62</f>
        <v>50.19</v>
      </c>
      <c r="G62" s="12" t="s">
        <v>15</v>
      </c>
      <c r="H62" s="103">
        <f t="shared" si="0"/>
        <v>49.69</v>
      </c>
      <c r="I62" s="5">
        <f>SUM(F62*H62)</f>
        <v>2493.94</v>
      </c>
      <c r="J62" s="13"/>
      <c r="L62" s="47"/>
    </row>
    <row r="63" spans="2:12" ht="15">
      <c r="B63" s="84" t="s">
        <v>247</v>
      </c>
      <c r="C63" s="57" t="s">
        <v>161</v>
      </c>
      <c r="D63" s="67">
        <v>39.33</v>
      </c>
      <c r="E63" s="217" t="s">
        <v>163</v>
      </c>
      <c r="F63" s="5">
        <f>'Av. Dom Pedro II'!F63+'Av. Chapecó'!F63</f>
        <v>4.22</v>
      </c>
      <c r="G63" s="12" t="s">
        <v>15</v>
      </c>
      <c r="H63" s="103">
        <f t="shared" si="0"/>
        <v>49.69</v>
      </c>
      <c r="I63" s="5">
        <f>SUM(F63*H63)</f>
        <v>209.69</v>
      </c>
      <c r="J63" s="13" t="s">
        <v>0</v>
      </c>
      <c r="L63" s="47"/>
    </row>
    <row r="64" spans="2:12" ht="16.5">
      <c r="B64" s="84"/>
      <c r="C64" s="207"/>
      <c r="D64" s="208"/>
      <c r="E64" s="15" t="s">
        <v>230</v>
      </c>
      <c r="F64" s="5"/>
      <c r="G64" s="12"/>
      <c r="H64" s="209" t="s">
        <v>0</v>
      </c>
      <c r="I64" s="5" t="s">
        <v>0</v>
      </c>
      <c r="J64" s="13"/>
      <c r="L64" s="47"/>
    </row>
    <row r="65" spans="2:12" ht="15">
      <c r="B65" s="84" t="s">
        <v>250</v>
      </c>
      <c r="C65" s="98" t="s">
        <v>231</v>
      </c>
      <c r="D65" s="67">
        <v>367.29</v>
      </c>
      <c r="E65" s="87" t="s">
        <v>232</v>
      </c>
      <c r="F65" s="5">
        <f>'Av. Dom Pedro II'!F65+'Av. Chapecó'!F65</f>
        <v>2.04</v>
      </c>
      <c r="G65" s="12" t="s">
        <v>20</v>
      </c>
      <c r="H65" s="103">
        <f>D65*1.2635</f>
        <v>464.07</v>
      </c>
      <c r="I65" s="5">
        <f>SUM(F65*H65)</f>
        <v>946.7</v>
      </c>
      <c r="J65" s="13"/>
      <c r="L65" s="47"/>
    </row>
    <row r="66" spans="2:12" ht="15">
      <c r="B66" s="84" t="s">
        <v>251</v>
      </c>
      <c r="C66" s="98" t="s">
        <v>154</v>
      </c>
      <c r="D66" s="67">
        <v>5.84</v>
      </c>
      <c r="E66" s="87" t="s">
        <v>233</v>
      </c>
      <c r="F66" s="5">
        <f>'Av. Dom Pedro II'!F66+'Av. Chapecó'!F66</f>
        <v>149.57</v>
      </c>
      <c r="G66" s="12" t="s">
        <v>155</v>
      </c>
      <c r="H66" s="103">
        <f>D66*1.2635</f>
        <v>7.38</v>
      </c>
      <c r="I66" s="5">
        <f>SUM(F66*H66)</f>
        <v>1103.83</v>
      </c>
      <c r="J66" s="13"/>
      <c r="L66" s="47"/>
    </row>
    <row r="67" spans="2:12" ht="15">
      <c r="B67" s="84" t="s">
        <v>252</v>
      </c>
      <c r="C67" s="98" t="s">
        <v>234</v>
      </c>
      <c r="D67" s="67">
        <v>413.34</v>
      </c>
      <c r="E67" s="214" t="s">
        <v>235</v>
      </c>
      <c r="F67" s="5">
        <f>'Av. Dom Pedro II'!F67+'Av. Chapecó'!F67</f>
        <v>5.44</v>
      </c>
      <c r="G67" s="215" t="s">
        <v>20</v>
      </c>
      <c r="H67" s="103">
        <f>D67*1.2635</f>
        <v>522.26</v>
      </c>
      <c r="I67" s="5">
        <f>SUM(F67*H67)</f>
        <v>2841.09</v>
      </c>
      <c r="J67" s="122"/>
      <c r="L67" s="47"/>
    </row>
    <row r="68" spans="1:10" s="46" customFormat="1" ht="17.25" thickBot="1">
      <c r="A68"/>
      <c r="B68" s="218"/>
      <c r="C68" s="219" t="s">
        <v>0</v>
      </c>
      <c r="D68" s="220"/>
      <c r="E68" s="17" t="s">
        <v>7</v>
      </c>
      <c r="F68" s="18"/>
      <c r="G68" s="19"/>
      <c r="H68" s="221"/>
      <c r="I68" s="18"/>
      <c r="J68" s="86">
        <f>SUM(I53:I68)</f>
        <v>22282.09</v>
      </c>
    </row>
    <row r="69" spans="2:12" ht="17.25" thickBot="1">
      <c r="B69" s="20" t="s">
        <v>164</v>
      </c>
      <c r="C69" s="21"/>
      <c r="D69" s="66"/>
      <c r="E69" s="24" t="s">
        <v>260</v>
      </c>
      <c r="F69" s="27"/>
      <c r="G69" s="9"/>
      <c r="H69" s="206"/>
      <c r="I69" s="8"/>
      <c r="J69" s="10"/>
      <c r="L69" s="47"/>
    </row>
    <row r="70" spans="2:12" ht="16.5">
      <c r="B70" s="70"/>
      <c r="C70" s="207"/>
      <c r="D70" s="208"/>
      <c r="E70" s="15" t="s">
        <v>145</v>
      </c>
      <c r="F70" s="5"/>
      <c r="G70" s="12"/>
      <c r="H70" s="209" t="s">
        <v>0</v>
      </c>
      <c r="I70" s="5" t="s">
        <v>0</v>
      </c>
      <c r="J70" s="13"/>
      <c r="L70" s="47"/>
    </row>
    <row r="71" spans="2:12" ht="15">
      <c r="B71" s="84" t="s">
        <v>165</v>
      </c>
      <c r="C71" s="98" t="s">
        <v>146</v>
      </c>
      <c r="D71" s="67">
        <v>1.25</v>
      </c>
      <c r="E71" s="87" t="s">
        <v>147</v>
      </c>
      <c r="F71" s="5">
        <f>'Av. Dom Pedro II'!F71+'Av. Chapecó'!F71</f>
        <v>229.79</v>
      </c>
      <c r="G71" s="12" t="s">
        <v>15</v>
      </c>
      <c r="H71" s="103">
        <f>D71*1.2635</f>
        <v>1.58</v>
      </c>
      <c r="I71" s="5">
        <f>SUM(F71*H71)</f>
        <v>363.07</v>
      </c>
      <c r="J71" s="13"/>
      <c r="L71" s="47"/>
    </row>
    <row r="72" spans="2:12" ht="16.5">
      <c r="B72" s="89"/>
      <c r="C72" s="207"/>
      <c r="D72" s="208"/>
      <c r="E72" s="15" t="s">
        <v>148</v>
      </c>
      <c r="F72" s="5"/>
      <c r="G72" s="12"/>
      <c r="H72" s="103"/>
      <c r="I72" s="5" t="s">
        <v>0</v>
      </c>
      <c r="J72" s="13"/>
      <c r="L72" s="47"/>
    </row>
    <row r="73" spans="2:12" ht="15">
      <c r="B73" s="84" t="s">
        <v>166</v>
      </c>
      <c r="C73" s="98" t="s">
        <v>149</v>
      </c>
      <c r="D73" s="67">
        <v>78.31</v>
      </c>
      <c r="E73" s="87" t="s">
        <v>150</v>
      </c>
      <c r="F73" s="5">
        <f>'Av. Dom Pedro II'!F73+'Av. Chapecó'!F73</f>
        <v>6.89</v>
      </c>
      <c r="G73" s="12" t="s">
        <v>20</v>
      </c>
      <c r="H73" s="103">
        <f>D73*1.2635</f>
        <v>98.94</v>
      </c>
      <c r="I73" s="5">
        <f>SUM(F73*H73)</f>
        <v>681.7</v>
      </c>
      <c r="J73" s="13"/>
      <c r="L73" s="47"/>
    </row>
    <row r="74" spans="2:12" ht="16.5">
      <c r="B74" s="210"/>
      <c r="C74" s="211"/>
      <c r="D74" s="212"/>
      <c r="E74" s="213" t="s">
        <v>151</v>
      </c>
      <c r="F74" s="5"/>
      <c r="G74" s="12"/>
      <c r="H74" s="103"/>
      <c r="I74" s="5"/>
      <c r="J74" s="13"/>
      <c r="L74" s="47"/>
    </row>
    <row r="75" spans="2:12" ht="15">
      <c r="B75" s="84" t="s">
        <v>167</v>
      </c>
      <c r="C75" s="98" t="s">
        <v>152</v>
      </c>
      <c r="D75" s="67">
        <v>17.47</v>
      </c>
      <c r="E75" s="214" t="s">
        <v>153</v>
      </c>
      <c r="F75" s="5">
        <f>'Av. Dom Pedro II'!F75+'Av. Chapecó'!F75</f>
        <v>203.46</v>
      </c>
      <c r="G75" s="215" t="s">
        <v>15</v>
      </c>
      <c r="H75" s="103">
        <f>D75*1.2635</f>
        <v>22.07</v>
      </c>
      <c r="I75" s="5">
        <f>SUM(F75*H75)</f>
        <v>4490.36</v>
      </c>
      <c r="J75" s="122"/>
      <c r="L75" s="47"/>
    </row>
    <row r="76" spans="2:12" ht="15">
      <c r="B76" s="84" t="s">
        <v>253</v>
      </c>
      <c r="C76" s="98" t="s">
        <v>156</v>
      </c>
      <c r="D76" s="67">
        <v>37.08</v>
      </c>
      <c r="E76" s="87" t="s">
        <v>157</v>
      </c>
      <c r="F76" s="5">
        <f>'Av. Dom Pedro II'!F76+'Av. Chapecó'!F76</f>
        <v>26.31</v>
      </c>
      <c r="G76" s="12" t="s">
        <v>15</v>
      </c>
      <c r="H76" s="103">
        <f>D76*1.2635</f>
        <v>46.85</v>
      </c>
      <c r="I76" s="5">
        <f>SUM(F76*H76)</f>
        <v>1232.62</v>
      </c>
      <c r="J76" s="122"/>
      <c r="L76" s="47"/>
    </row>
    <row r="77" spans="2:12" ht="16.5">
      <c r="B77" s="210"/>
      <c r="C77" s="211"/>
      <c r="D77" s="212"/>
      <c r="E77" s="213" t="s">
        <v>158</v>
      </c>
      <c r="F77" s="5"/>
      <c r="G77" s="12"/>
      <c r="H77" s="103"/>
      <c r="I77" s="5"/>
      <c r="J77" s="13"/>
      <c r="L77" s="47"/>
    </row>
    <row r="78" spans="2:12" ht="15">
      <c r="B78" s="216" t="s">
        <v>254</v>
      </c>
      <c r="C78" s="57" t="s">
        <v>159</v>
      </c>
      <c r="D78" s="67">
        <v>38.83</v>
      </c>
      <c r="E78" s="217" t="s">
        <v>160</v>
      </c>
      <c r="F78" s="5">
        <f>'Av. Dom Pedro II'!F78+'Av. Chapecó'!F78</f>
        <v>149.66</v>
      </c>
      <c r="G78" s="12" t="s">
        <v>15</v>
      </c>
      <c r="H78" s="103">
        <f>D78*1.2635</f>
        <v>49.06</v>
      </c>
      <c r="I78" s="5">
        <f>SUM(F78*H78)</f>
        <v>7342.32</v>
      </c>
      <c r="J78" s="13"/>
      <c r="L78" s="47"/>
    </row>
    <row r="79" spans="2:12" ht="15">
      <c r="B79" s="216" t="s">
        <v>255</v>
      </c>
      <c r="C79" s="57" t="s">
        <v>161</v>
      </c>
      <c r="D79" s="67">
        <v>39.33</v>
      </c>
      <c r="E79" s="217" t="s">
        <v>162</v>
      </c>
      <c r="F79" s="5">
        <f>'Av. Dom Pedro II'!F79+'Av. Chapecó'!F79</f>
        <v>47.68</v>
      </c>
      <c r="G79" s="12" t="s">
        <v>15</v>
      </c>
      <c r="H79" s="103">
        <f>D79*1.2635</f>
        <v>49.69</v>
      </c>
      <c r="I79" s="5">
        <f>SUM(F79*H79)</f>
        <v>2369.22</v>
      </c>
      <c r="J79" s="13"/>
      <c r="L79" s="47"/>
    </row>
    <row r="80" spans="2:12" ht="15">
      <c r="B80" s="84" t="s">
        <v>256</v>
      </c>
      <c r="C80" s="57" t="s">
        <v>161</v>
      </c>
      <c r="D80" s="67">
        <v>39.33</v>
      </c>
      <c r="E80" s="217" t="s">
        <v>163</v>
      </c>
      <c r="F80" s="5">
        <f>'Av. Dom Pedro II'!F80+'Av. Chapecó'!F80</f>
        <v>6.13</v>
      </c>
      <c r="G80" s="12" t="s">
        <v>15</v>
      </c>
      <c r="H80" s="103">
        <f>D80*1.2635</f>
        <v>49.69</v>
      </c>
      <c r="I80" s="5">
        <f>SUM(F80*H80)</f>
        <v>304.6</v>
      </c>
      <c r="J80" s="13" t="s">
        <v>0</v>
      </c>
      <c r="L80" s="47"/>
    </row>
    <row r="81" spans="2:12" ht="16.5">
      <c r="B81" s="84"/>
      <c r="C81" s="207"/>
      <c r="D81" s="208"/>
      <c r="E81" s="15" t="s">
        <v>230</v>
      </c>
      <c r="F81" s="5"/>
      <c r="G81" s="12"/>
      <c r="H81" s="209" t="s">
        <v>0</v>
      </c>
      <c r="I81" s="5" t="s">
        <v>0</v>
      </c>
      <c r="J81" s="13"/>
      <c r="L81" s="47"/>
    </row>
    <row r="82" spans="2:12" ht="15">
      <c r="B82" s="84" t="s">
        <v>257</v>
      </c>
      <c r="C82" s="98" t="s">
        <v>231</v>
      </c>
      <c r="D82" s="67">
        <v>367.29</v>
      </c>
      <c r="E82" s="87" t="s">
        <v>232</v>
      </c>
      <c r="F82" s="5">
        <f>'Av. Dom Pedro II'!F82+'Av. Chapecó'!F82</f>
        <v>2.12</v>
      </c>
      <c r="G82" s="12" t="s">
        <v>20</v>
      </c>
      <c r="H82" s="103">
        <f>D82*1.2635</f>
        <v>464.07</v>
      </c>
      <c r="I82" s="5">
        <f>SUM(F82*H82)</f>
        <v>983.83</v>
      </c>
      <c r="J82" s="13"/>
      <c r="L82" s="47"/>
    </row>
    <row r="83" spans="2:12" ht="15">
      <c r="B83" s="84" t="s">
        <v>258</v>
      </c>
      <c r="C83" s="98" t="s">
        <v>154</v>
      </c>
      <c r="D83" s="67">
        <v>5.84</v>
      </c>
      <c r="E83" s="87" t="s">
        <v>233</v>
      </c>
      <c r="F83" s="5">
        <f>'Av. Dom Pedro II'!F83+'Av. Chapecó'!F83</f>
        <v>155.22</v>
      </c>
      <c r="G83" s="12" t="s">
        <v>155</v>
      </c>
      <c r="H83" s="103">
        <f>D83*1.2635</f>
        <v>7.38</v>
      </c>
      <c r="I83" s="5">
        <f>SUM(F83*H83)</f>
        <v>1145.52</v>
      </c>
      <c r="J83" s="13"/>
      <c r="L83" s="47"/>
    </row>
    <row r="84" spans="2:12" ht="15">
      <c r="B84" s="84" t="s">
        <v>259</v>
      </c>
      <c r="C84" s="98" t="s">
        <v>234</v>
      </c>
      <c r="D84" s="67">
        <v>413.34</v>
      </c>
      <c r="E84" s="214" t="s">
        <v>235</v>
      </c>
      <c r="F84" s="5">
        <f>'Av. Dom Pedro II'!F84+'Av. Chapecó'!F84</f>
        <v>5.65</v>
      </c>
      <c r="G84" s="215" t="s">
        <v>20</v>
      </c>
      <c r="H84" s="103">
        <f>D84*1.2635</f>
        <v>522.26</v>
      </c>
      <c r="I84" s="5">
        <f>SUM(F84*H84)</f>
        <v>2950.77</v>
      </c>
      <c r="J84" s="122"/>
      <c r="L84" s="47"/>
    </row>
    <row r="85" spans="1:10" s="46" customFormat="1" ht="17.25" thickBot="1">
      <c r="A85"/>
      <c r="B85" s="218"/>
      <c r="C85" s="219" t="s">
        <v>0</v>
      </c>
      <c r="D85" s="220"/>
      <c r="E85" s="17" t="s">
        <v>7</v>
      </c>
      <c r="F85" s="18"/>
      <c r="G85" s="19"/>
      <c r="H85" s="221"/>
      <c r="I85" s="18"/>
      <c r="J85" s="86">
        <f>SUM(I70:I85)</f>
        <v>21864.01</v>
      </c>
    </row>
    <row r="86" spans="2:10" ht="17.25" thickBot="1">
      <c r="B86" s="110"/>
      <c r="C86" s="111"/>
      <c r="D86" s="112"/>
      <c r="E86" s="113"/>
      <c r="F86" s="114"/>
      <c r="G86" s="115"/>
      <c r="H86" s="112"/>
      <c r="I86" s="114"/>
      <c r="J86" s="116"/>
    </row>
    <row r="87" spans="2:10" ht="18" thickBot="1">
      <c r="B87" s="20"/>
      <c r="C87" s="21"/>
      <c r="D87" s="66"/>
      <c r="E87" s="21" t="s">
        <v>42</v>
      </c>
      <c r="F87" s="22"/>
      <c r="G87" s="36"/>
      <c r="H87" s="104"/>
      <c r="I87" s="23"/>
      <c r="J87" s="95">
        <f>SUM(I11:I84)</f>
        <v>253904.61</v>
      </c>
    </row>
    <row r="88" spans="2:10" ht="15">
      <c r="B88" s="3"/>
      <c r="C88" s="3"/>
      <c r="D88" s="61"/>
      <c r="E88" s="3" t="str">
        <f>'Relação Ruas'!B23</f>
        <v>Maravilha (SC), 26 de Agosto de 2016.</v>
      </c>
      <c r="F88" s="4" t="s">
        <v>0</v>
      </c>
      <c r="G88" s="75" t="s">
        <v>0</v>
      </c>
      <c r="H88" s="105"/>
      <c r="I88" s="45"/>
      <c r="J88" s="4"/>
    </row>
    <row r="89" spans="2:10" ht="15">
      <c r="B89" s="3" t="s">
        <v>123</v>
      </c>
      <c r="C89" s="3"/>
      <c r="D89" s="61"/>
      <c r="E89" s="3"/>
      <c r="F89" s="4"/>
      <c r="G89" s="75"/>
      <c r="H89" s="105"/>
      <c r="I89" s="45"/>
      <c r="J89" s="4"/>
    </row>
    <row r="90" spans="2:10" ht="15">
      <c r="B90" s="3" t="s">
        <v>50</v>
      </c>
      <c r="C90" s="3"/>
      <c r="D90" s="61"/>
      <c r="E90" s="3"/>
      <c r="F90" s="4"/>
      <c r="G90" s="33"/>
      <c r="H90" s="106"/>
      <c r="I90" s="5"/>
      <c r="J90" s="4"/>
    </row>
    <row r="91" spans="2:10" ht="15">
      <c r="B91" s="3" t="s">
        <v>187</v>
      </c>
      <c r="C91" s="3"/>
      <c r="D91" s="61"/>
      <c r="F91" s="3" t="s">
        <v>51</v>
      </c>
      <c r="G91" s="33"/>
      <c r="H91" s="61"/>
      <c r="I91" s="5"/>
      <c r="J91" s="4"/>
    </row>
    <row r="92" spans="2:10" ht="16.5">
      <c r="B92" s="3"/>
      <c r="C92" s="3"/>
      <c r="D92" s="61"/>
      <c r="F92" s="278" t="s">
        <v>60</v>
      </c>
      <c r="G92" s="278"/>
      <c r="H92" s="278"/>
      <c r="I92" s="278"/>
      <c r="J92" s="5"/>
    </row>
    <row r="93" spans="2:10" ht="16.5">
      <c r="B93" s="3"/>
      <c r="C93" s="3"/>
      <c r="D93" s="61"/>
      <c r="F93" s="279" t="s">
        <v>61</v>
      </c>
      <c r="G93" s="279"/>
      <c r="H93" s="279"/>
      <c r="I93" s="279"/>
      <c r="J93" s="5"/>
    </row>
    <row r="94" spans="2:10" ht="15.75">
      <c r="B94" s="71" t="s">
        <v>228</v>
      </c>
      <c r="C94" s="71"/>
      <c r="D94" s="72"/>
      <c r="E94" s="71"/>
      <c r="F94" s="280" t="s">
        <v>62</v>
      </c>
      <c r="G94" s="280"/>
      <c r="H94" s="280"/>
      <c r="I94" s="280"/>
      <c r="J94" s="4"/>
    </row>
    <row r="95" spans="2:10" ht="15.75">
      <c r="B95" s="71" t="s">
        <v>140</v>
      </c>
      <c r="C95" s="71"/>
      <c r="D95" s="72"/>
      <c r="E95" s="71"/>
      <c r="F95" s="4"/>
      <c r="G95" s="33"/>
      <c r="H95" s="61"/>
      <c r="I95" s="5"/>
      <c r="J95" s="4"/>
    </row>
    <row r="96" spans="2:10" ht="17.25" thickBot="1">
      <c r="B96" s="108" t="s">
        <v>122</v>
      </c>
      <c r="C96" s="15"/>
      <c r="D96" s="107"/>
      <c r="E96" s="15"/>
      <c r="F96" s="11"/>
      <c r="G96" s="90"/>
      <c r="H96" s="107"/>
      <c r="I96" s="11"/>
      <c r="J96" s="11"/>
    </row>
    <row r="97" spans="2:10" ht="16.5">
      <c r="B97" s="76" t="s">
        <v>25</v>
      </c>
      <c r="C97" s="77"/>
      <c r="D97" s="78"/>
      <c r="E97" s="77"/>
      <c r="F97" s="27"/>
      <c r="G97" s="79"/>
      <c r="H97" s="78"/>
      <c r="I97" s="80"/>
      <c r="J97" s="11"/>
    </row>
    <row r="98" spans="2:10" ht="17.25" thickBot="1">
      <c r="B98" s="81" t="s">
        <v>40</v>
      </c>
      <c r="C98" s="82"/>
      <c r="D98" s="83"/>
      <c r="E98" s="82"/>
      <c r="F98" s="18"/>
      <c r="G98" s="19"/>
      <c r="H98" s="83"/>
      <c r="I98" s="109"/>
      <c r="J98" s="5"/>
    </row>
  </sheetData>
  <sheetProtection/>
  <mergeCells count="4">
    <mergeCell ref="B2:J2"/>
    <mergeCell ref="F92:I92"/>
    <mergeCell ref="F93:I93"/>
    <mergeCell ref="F94:I94"/>
  </mergeCells>
  <printOptions horizontalCentered="1" verticalCentered="1"/>
  <pageMargins left="0.7874015748031497" right="0.7874015748031497" top="2.1653543307086616" bottom="0.5905511811023623" header="0" footer="0"/>
  <pageSetup fitToHeight="1" fitToWidth="1" horizontalDpi="600" verticalDpi="600" orientation="portrait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6"/>
  <sheetViews>
    <sheetView zoomScale="75" zoomScaleNormal="75" zoomScalePageLayoutView="0" workbookViewId="0" topLeftCell="A13">
      <selection activeCell="B1" sqref="B1:E1"/>
    </sheetView>
  </sheetViews>
  <sheetFormatPr defaultColWidth="9.140625" defaultRowHeight="12.75"/>
  <cols>
    <col min="2" max="2" width="7.00390625" style="0" customWidth="1"/>
    <col min="3" max="3" width="31.8515625" style="0" customWidth="1"/>
    <col min="4" max="4" width="13.421875" style="1" bestFit="1" customWidth="1"/>
    <col min="5" max="5" width="10.57421875" style="126" bestFit="1" customWidth="1"/>
    <col min="6" max="6" width="14.140625" style="1" customWidth="1"/>
    <col min="7" max="7" width="10.28125" style="126" customWidth="1"/>
    <col min="8" max="8" width="14.140625" style="1" customWidth="1"/>
    <col min="9" max="9" width="10.28125" style="126" customWidth="1"/>
    <col min="10" max="10" width="14.140625" style="126" customWidth="1"/>
    <col min="11" max="11" width="10.28125" style="126" customWidth="1"/>
    <col min="12" max="12" width="14.140625" style="0" customWidth="1"/>
    <col min="13" max="13" width="10.28125" style="0" customWidth="1"/>
  </cols>
  <sheetData>
    <row r="4" ht="15">
      <c r="B4" s="3"/>
    </row>
    <row r="5" spans="2:13" ht="46.5">
      <c r="B5" s="277" t="s">
        <v>114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spans="2:13" ht="16.5">
      <c r="B6" s="3" t="s">
        <v>143</v>
      </c>
      <c r="C6" s="3"/>
      <c r="D6" s="61"/>
      <c r="E6" s="6"/>
      <c r="F6" s="7"/>
      <c r="G6" s="35"/>
      <c r="H6" s="63"/>
      <c r="I6" s="5"/>
      <c r="J6" s="4"/>
      <c r="K6" s="46"/>
      <c r="L6" s="46"/>
      <c r="M6" s="46"/>
    </row>
    <row r="7" spans="2:13" ht="16.5">
      <c r="B7" s="3" t="s">
        <v>241</v>
      </c>
      <c r="C7" s="3"/>
      <c r="D7" s="61"/>
      <c r="E7" s="6"/>
      <c r="F7" s="7"/>
      <c r="G7" s="35"/>
      <c r="H7" s="63"/>
      <c r="I7" s="44"/>
      <c r="J7" s="11"/>
      <c r="K7" s="46"/>
      <c r="L7" s="46"/>
      <c r="M7" s="46"/>
    </row>
    <row r="8" spans="2:13" ht="16.5">
      <c r="B8" s="3" t="s">
        <v>111</v>
      </c>
      <c r="C8" s="3"/>
      <c r="D8" s="61"/>
      <c r="E8" s="6"/>
      <c r="F8" s="7"/>
      <c r="G8" s="35"/>
      <c r="H8" s="63"/>
      <c r="I8" s="44"/>
      <c r="J8" s="11"/>
      <c r="K8" s="46"/>
      <c r="L8" s="46"/>
      <c r="M8" s="46"/>
    </row>
    <row r="9" spans="2:13" ht="16.5">
      <c r="B9" s="3" t="s">
        <v>229</v>
      </c>
      <c r="C9" s="3"/>
      <c r="D9" s="61"/>
      <c r="E9" s="6"/>
      <c r="F9" s="7"/>
      <c r="G9" s="35"/>
      <c r="H9" s="63"/>
      <c r="I9" s="5"/>
      <c r="J9" s="11"/>
      <c r="K9" s="46"/>
      <c r="L9" s="46"/>
      <c r="M9" s="46"/>
    </row>
    <row r="10" spans="2:13" ht="17.25" thickBot="1">
      <c r="B10" s="3" t="s">
        <v>264</v>
      </c>
      <c r="C10" s="3"/>
      <c r="D10" s="61"/>
      <c r="E10" s="6"/>
      <c r="F10" s="7"/>
      <c r="G10" s="35"/>
      <c r="H10" s="63"/>
      <c r="I10" s="5"/>
      <c r="J10" s="11"/>
      <c r="K10" s="46"/>
      <c r="L10" s="46"/>
      <c r="M10" s="46"/>
    </row>
    <row r="11" spans="2:13" ht="16.5">
      <c r="B11" s="284" t="s">
        <v>68</v>
      </c>
      <c r="C11" s="285"/>
      <c r="D11" s="127" t="s">
        <v>69</v>
      </c>
      <c r="E11" s="128" t="s">
        <v>70</v>
      </c>
      <c r="F11" s="288" t="s">
        <v>71</v>
      </c>
      <c r="G11" s="289"/>
      <c r="H11" s="288" t="s">
        <v>72</v>
      </c>
      <c r="I11" s="289"/>
      <c r="J11" s="288" t="s">
        <v>73</v>
      </c>
      <c r="K11" s="289"/>
      <c r="L11" s="288" t="s">
        <v>74</v>
      </c>
      <c r="M11" s="290"/>
    </row>
    <row r="12" spans="2:13" ht="17.25" thickBot="1">
      <c r="B12" s="286"/>
      <c r="C12" s="287"/>
      <c r="D12" s="129" t="s">
        <v>75</v>
      </c>
      <c r="E12" s="130" t="s">
        <v>76</v>
      </c>
      <c r="F12" s="131" t="s">
        <v>77</v>
      </c>
      <c r="G12" s="130" t="s">
        <v>78</v>
      </c>
      <c r="H12" s="129" t="s">
        <v>77</v>
      </c>
      <c r="I12" s="130" t="s">
        <v>78</v>
      </c>
      <c r="J12" s="130" t="s">
        <v>77</v>
      </c>
      <c r="K12" s="130" t="s">
        <v>78</v>
      </c>
      <c r="L12" s="129" t="s">
        <v>77</v>
      </c>
      <c r="M12" s="132" t="s">
        <v>78</v>
      </c>
    </row>
    <row r="13" spans="1:14" ht="16.5">
      <c r="A13" s="133"/>
      <c r="B13" s="134" t="s">
        <v>6</v>
      </c>
      <c r="C13" s="135" t="s">
        <v>79</v>
      </c>
      <c r="D13" s="136">
        <f>'ORÇAMENTO GLOBAL'!J13</f>
        <v>1084.08</v>
      </c>
      <c r="E13" s="137">
        <f>SUM(D13/D$32)</f>
        <v>0.0043</v>
      </c>
      <c r="F13" s="8">
        <f>SUM(($D$13*100)/100)</f>
        <v>1084.08</v>
      </c>
      <c r="G13" s="138">
        <f>SUM(F13/$D$32)</f>
        <v>0.0043</v>
      </c>
      <c r="H13" s="8"/>
      <c r="I13" s="138"/>
      <c r="J13" s="8"/>
      <c r="K13" s="138"/>
      <c r="L13" s="8" t="s">
        <v>0</v>
      </c>
      <c r="M13" s="139" t="s">
        <v>0</v>
      </c>
      <c r="N13" s="133"/>
    </row>
    <row r="14" spans="1:14" ht="16.5">
      <c r="A14" s="133"/>
      <c r="B14" s="140" t="s">
        <v>0</v>
      </c>
      <c r="C14" s="141" t="s">
        <v>0</v>
      </c>
      <c r="D14" s="142" t="s">
        <v>0</v>
      </c>
      <c r="E14" s="143" t="s">
        <v>0</v>
      </c>
      <c r="F14" s="5"/>
      <c r="G14" s="144"/>
      <c r="H14" s="5"/>
      <c r="I14" s="144"/>
      <c r="J14" s="5" t="s">
        <v>0</v>
      </c>
      <c r="K14" s="144" t="s">
        <v>0</v>
      </c>
      <c r="L14" s="5" t="s">
        <v>0</v>
      </c>
      <c r="M14" s="145" t="s">
        <v>0</v>
      </c>
      <c r="N14" s="133"/>
    </row>
    <row r="15" spans="1:14" ht="16.5">
      <c r="A15" s="133"/>
      <c r="B15" s="140" t="s">
        <v>8</v>
      </c>
      <c r="C15" s="141" t="s">
        <v>80</v>
      </c>
      <c r="D15" s="142">
        <f>'ORÇAMENTO GLOBAL'!J19</f>
        <v>16009.76</v>
      </c>
      <c r="E15" s="143">
        <f>SUM(D15/D$32)</f>
        <v>0.0631</v>
      </c>
      <c r="F15" s="5">
        <f>SUM(($D$15*50)/100)</f>
        <v>8004.88</v>
      </c>
      <c r="G15" s="144">
        <f>SUM(F15/$D$32)</f>
        <v>0.0315</v>
      </c>
      <c r="H15" s="5">
        <f>SUM(($D$15*50)/100)</f>
        <v>8004.88</v>
      </c>
      <c r="I15" s="144">
        <f>SUM(H15/$D$32)</f>
        <v>0.0315</v>
      </c>
      <c r="J15" s="5"/>
      <c r="K15" s="144"/>
      <c r="L15" s="5" t="s">
        <v>81</v>
      </c>
      <c r="M15" s="145" t="s">
        <v>0</v>
      </c>
      <c r="N15" s="133"/>
    </row>
    <row r="16" spans="1:14" ht="16.5">
      <c r="A16" s="125"/>
      <c r="B16" s="140" t="s">
        <v>0</v>
      </c>
      <c r="C16" s="141" t="s">
        <v>0</v>
      </c>
      <c r="D16" s="142" t="s">
        <v>0</v>
      </c>
      <c r="E16" s="143" t="s">
        <v>0</v>
      </c>
      <c r="F16" s="5"/>
      <c r="G16" s="144"/>
      <c r="H16" s="5"/>
      <c r="I16" s="144"/>
      <c r="J16" s="5" t="s">
        <v>0</v>
      </c>
      <c r="K16" s="144" t="s">
        <v>0</v>
      </c>
      <c r="L16" s="5"/>
      <c r="M16" s="145" t="s">
        <v>0</v>
      </c>
      <c r="N16" s="133"/>
    </row>
    <row r="17" spans="1:14" ht="16.5">
      <c r="A17" s="125"/>
      <c r="B17" s="140" t="s">
        <v>16</v>
      </c>
      <c r="C17" s="141" t="s">
        <v>82</v>
      </c>
      <c r="D17" s="142">
        <f>'ORÇAMENTO GLOBAL'!J33</f>
        <v>43075.14</v>
      </c>
      <c r="E17" s="143">
        <f>SUM(D17/D$32)</f>
        <v>0.1697</v>
      </c>
      <c r="F17" s="5">
        <f>SUM((D17*33.33333333)/100)</f>
        <v>14358.38</v>
      </c>
      <c r="G17" s="144">
        <f>SUM(F17/D$32)</f>
        <v>0.0566</v>
      </c>
      <c r="H17" s="5">
        <f>SUM($D$17*33.33333333/100)</f>
        <v>14358.38</v>
      </c>
      <c r="I17" s="144">
        <f>SUM(H17/$D32)</f>
        <v>0.0566</v>
      </c>
      <c r="J17" s="5">
        <f>SUM($D$17*33.33333333/100)</f>
        <v>14358.38</v>
      </c>
      <c r="K17" s="144">
        <f>SUM(J17/$D32)</f>
        <v>0.0566</v>
      </c>
      <c r="L17" s="5"/>
      <c r="M17" s="145"/>
      <c r="N17" s="133"/>
    </row>
    <row r="18" spans="1:14" ht="16.5">
      <c r="A18" s="133"/>
      <c r="B18" s="140" t="s">
        <v>0</v>
      </c>
      <c r="C18" s="141" t="s">
        <v>0</v>
      </c>
      <c r="D18" s="142" t="s">
        <v>0</v>
      </c>
      <c r="E18" s="143" t="s">
        <v>0</v>
      </c>
      <c r="F18" s="5" t="s">
        <v>0</v>
      </c>
      <c r="G18" s="144" t="s">
        <v>0</v>
      </c>
      <c r="H18" s="5" t="s">
        <v>0</v>
      </c>
      <c r="I18" s="144" t="s">
        <v>0</v>
      </c>
      <c r="J18" s="5" t="s">
        <v>0</v>
      </c>
      <c r="K18" s="144"/>
      <c r="L18" s="5"/>
      <c r="M18" s="145"/>
      <c r="N18" s="133"/>
    </row>
    <row r="19" spans="1:14" ht="16.5">
      <c r="A19" s="133"/>
      <c r="B19" s="140" t="s">
        <v>23</v>
      </c>
      <c r="C19" s="141" t="s">
        <v>83</v>
      </c>
      <c r="D19" s="142">
        <f>'ORÇAMENTO GLOBAL'!J41</f>
        <v>139214</v>
      </c>
      <c r="E19" s="143">
        <f>SUM(D19/D$32)</f>
        <v>0.5483</v>
      </c>
      <c r="F19" s="5">
        <f>SUM((D19*10)/100)</f>
        <v>13921.4</v>
      </c>
      <c r="G19" s="144">
        <f>SUM(F19/D$32)</f>
        <v>0.0548</v>
      </c>
      <c r="H19" s="5">
        <f>SUM($D$19*25/100)</f>
        <v>34803.5</v>
      </c>
      <c r="I19" s="144">
        <f>SUM(H19/$D32)</f>
        <v>0.1371</v>
      </c>
      <c r="J19" s="5">
        <f>SUM($D$19*25/100)</f>
        <v>34803.5</v>
      </c>
      <c r="K19" s="144">
        <f>SUM(J19/$D32)</f>
        <v>0.1371</v>
      </c>
      <c r="L19" s="5">
        <f>SUM($D$19*40/100)</f>
        <v>55685.6</v>
      </c>
      <c r="M19" s="145">
        <f>SUM(L19/$D32)</f>
        <v>0.2193</v>
      </c>
      <c r="N19" s="133"/>
    </row>
    <row r="20" spans="1:14" ht="16.5">
      <c r="A20" s="125"/>
      <c r="B20" s="140" t="s">
        <v>0</v>
      </c>
      <c r="C20" s="141" t="s">
        <v>0</v>
      </c>
      <c r="D20" s="142" t="s">
        <v>0</v>
      </c>
      <c r="E20" s="143" t="s">
        <v>0</v>
      </c>
      <c r="F20" s="5" t="s">
        <v>0</v>
      </c>
      <c r="G20" s="144" t="s">
        <v>0</v>
      </c>
      <c r="H20" s="5"/>
      <c r="I20" s="144"/>
      <c r="J20" s="5"/>
      <c r="K20" s="144"/>
      <c r="L20" s="5" t="s">
        <v>0</v>
      </c>
      <c r="M20" s="145" t="s">
        <v>0</v>
      </c>
      <c r="N20" s="133"/>
    </row>
    <row r="21" spans="1:14" ht="16.5">
      <c r="A21" s="125"/>
      <c r="B21" s="140" t="s">
        <v>43</v>
      </c>
      <c r="C21" s="141" t="s">
        <v>84</v>
      </c>
      <c r="D21" s="142">
        <f>'ORÇAMENTO GLOBAL'!J47</f>
        <v>2162.25</v>
      </c>
      <c r="E21" s="143">
        <f>SUM(D21/D$32)</f>
        <v>0.0085</v>
      </c>
      <c r="F21" s="5" t="s">
        <v>0</v>
      </c>
      <c r="G21" s="144" t="s">
        <v>0</v>
      </c>
      <c r="H21" s="5" t="s">
        <v>0</v>
      </c>
      <c r="I21" s="144" t="s">
        <v>0</v>
      </c>
      <c r="J21" s="5"/>
      <c r="K21" s="144"/>
      <c r="L21" s="5">
        <f>SUM((D21*100)/100)</f>
        <v>2162.25</v>
      </c>
      <c r="M21" s="145">
        <f>SUM(L21/D$32)</f>
        <v>0.0085</v>
      </c>
      <c r="N21" s="133"/>
    </row>
    <row r="22" spans="1:14" ht="16.5">
      <c r="A22" s="125"/>
      <c r="B22" s="140"/>
      <c r="C22" s="141"/>
      <c r="D22" s="142"/>
      <c r="E22" s="143"/>
      <c r="F22" s="5"/>
      <c r="G22" s="144"/>
      <c r="H22" s="5"/>
      <c r="I22" s="144"/>
      <c r="J22" s="5"/>
      <c r="K22" s="144"/>
      <c r="L22" s="5"/>
      <c r="M22" s="145"/>
      <c r="N22" s="133"/>
    </row>
    <row r="23" spans="1:14" ht="16.5">
      <c r="A23" s="133"/>
      <c r="B23" s="140" t="s">
        <v>106</v>
      </c>
      <c r="C23" s="141" t="s">
        <v>138</v>
      </c>
      <c r="D23" s="142">
        <f>'ORÇAMENTO GLOBAL'!J51</f>
        <v>8213.28</v>
      </c>
      <c r="E23" s="143">
        <f>SUM(D23/D$32)</f>
        <v>0.0323</v>
      </c>
      <c r="F23" s="5"/>
      <c r="G23" s="144"/>
      <c r="H23" s="5"/>
      <c r="I23" s="144"/>
      <c r="J23" s="5"/>
      <c r="K23" s="144"/>
      <c r="L23" s="5">
        <f>SUM((D23*100)/100)</f>
        <v>8213.28</v>
      </c>
      <c r="M23" s="145">
        <f>SUM(L23/D$32)</f>
        <v>0.0323</v>
      </c>
      <c r="N23" s="133"/>
    </row>
    <row r="24" spans="1:14" ht="16.5">
      <c r="A24" s="125"/>
      <c r="B24" s="140"/>
      <c r="C24" s="141"/>
      <c r="D24" s="142"/>
      <c r="E24" s="143"/>
      <c r="F24" s="5"/>
      <c r="G24" s="144"/>
      <c r="H24" s="5"/>
      <c r="I24" s="144"/>
      <c r="J24" s="5"/>
      <c r="K24" s="144"/>
      <c r="L24" s="5"/>
      <c r="M24" s="145"/>
      <c r="N24" s="133"/>
    </row>
    <row r="25" spans="1:14" ht="16.5">
      <c r="A25" s="133"/>
      <c r="B25" s="140" t="s">
        <v>132</v>
      </c>
      <c r="C25" s="141" t="s">
        <v>261</v>
      </c>
      <c r="D25" s="142">
        <f>'ORÇAMENTO GLOBAL'!J68</f>
        <v>22282.09</v>
      </c>
      <c r="E25" s="143">
        <f>SUM(D25/D$32)</f>
        <v>0.0878</v>
      </c>
      <c r="F25" s="5">
        <f>SUM((D25*50)/100)</f>
        <v>11141.05</v>
      </c>
      <c r="G25" s="144">
        <f>SUM(F25/D$32)</f>
        <v>0.0439</v>
      </c>
      <c r="H25" s="5">
        <f>SUM((D25*50)/100)</f>
        <v>11141.05</v>
      </c>
      <c r="I25" s="144">
        <f>SUM(H25/D$32)</f>
        <v>0.0439</v>
      </c>
      <c r="J25" s="5"/>
      <c r="K25" s="144"/>
      <c r="L25" s="5"/>
      <c r="M25" s="145"/>
      <c r="N25" s="133"/>
    </row>
    <row r="26" spans="1:14" ht="16.5">
      <c r="A26" s="125"/>
      <c r="B26" s="140"/>
      <c r="C26" s="141"/>
      <c r="D26" s="142"/>
      <c r="E26" s="143"/>
      <c r="F26" s="5"/>
      <c r="G26" s="144"/>
      <c r="H26" s="5"/>
      <c r="I26" s="144"/>
      <c r="J26" s="5"/>
      <c r="K26" s="144"/>
      <c r="L26" s="5"/>
      <c r="M26" s="145"/>
      <c r="N26" s="133"/>
    </row>
    <row r="27" spans="1:14" ht="16.5">
      <c r="A27" s="133"/>
      <c r="B27" s="140" t="s">
        <v>164</v>
      </c>
      <c r="C27" s="141" t="s">
        <v>262</v>
      </c>
      <c r="D27" s="142">
        <f>'ORÇAMENTO GLOBAL'!J85</f>
        <v>21864.01</v>
      </c>
      <c r="E27" s="143">
        <f>SUM(D27/D$32)</f>
        <v>0.0861</v>
      </c>
      <c r="F27" s="5">
        <f>SUM((D27*50)/100)</f>
        <v>10932.01</v>
      </c>
      <c r="G27" s="144">
        <f>SUM(F27/D$32)</f>
        <v>0.0431</v>
      </c>
      <c r="H27" s="5">
        <f>SUM((D27*50)/100)</f>
        <v>10932.01</v>
      </c>
      <c r="I27" s="144">
        <f>SUM(H27/D$32)</f>
        <v>0.0431</v>
      </c>
      <c r="J27" s="5"/>
      <c r="K27" s="144"/>
      <c r="L27" s="5"/>
      <c r="M27" s="145"/>
      <c r="N27" s="133"/>
    </row>
    <row r="28" spans="1:14" ht="16.5">
      <c r="A28" s="125"/>
      <c r="B28" s="140"/>
      <c r="C28" s="141"/>
      <c r="D28" s="142"/>
      <c r="E28" s="143"/>
      <c r="F28" s="5"/>
      <c r="G28" s="144"/>
      <c r="H28" s="5"/>
      <c r="I28" s="144"/>
      <c r="J28" s="5"/>
      <c r="K28" s="144"/>
      <c r="L28" s="5"/>
      <c r="M28" s="145"/>
      <c r="N28" s="133"/>
    </row>
    <row r="29" spans="1:14" ht="16.5">
      <c r="A29" s="133"/>
      <c r="B29" s="140" t="s">
        <v>0</v>
      </c>
      <c r="C29" s="141" t="s">
        <v>0</v>
      </c>
      <c r="D29" s="142" t="s">
        <v>0</v>
      </c>
      <c r="E29" s="143" t="s">
        <v>0</v>
      </c>
      <c r="F29" s="5" t="s">
        <v>0</v>
      </c>
      <c r="G29" s="144"/>
      <c r="H29" s="5"/>
      <c r="I29" s="144"/>
      <c r="J29" s="5"/>
      <c r="K29" s="144"/>
      <c r="L29" s="5" t="s">
        <v>0</v>
      </c>
      <c r="M29" s="145" t="s">
        <v>0</v>
      </c>
      <c r="N29" s="133"/>
    </row>
    <row r="30" spans="1:14" ht="15">
      <c r="A30" s="133"/>
      <c r="B30" s="141"/>
      <c r="C30" s="141"/>
      <c r="D30" s="146"/>
      <c r="E30" s="143"/>
      <c r="F30" s="5"/>
      <c r="G30" s="144"/>
      <c r="H30" s="5"/>
      <c r="I30" s="144"/>
      <c r="J30" s="5"/>
      <c r="K30" s="144"/>
      <c r="L30" s="5"/>
      <c r="M30" s="145"/>
      <c r="N30" s="133"/>
    </row>
    <row r="31" spans="1:14" ht="15.75" thickBot="1">
      <c r="A31" s="133"/>
      <c r="B31" s="141" t="s">
        <v>0</v>
      </c>
      <c r="C31" s="147" t="s">
        <v>85</v>
      </c>
      <c r="D31" s="146" t="s">
        <v>0</v>
      </c>
      <c r="E31" s="143" t="s">
        <v>0</v>
      </c>
      <c r="F31" s="5">
        <f aca="true" t="shared" si="0" ref="F31:M31">SUM(F13:F29)</f>
        <v>59441.8</v>
      </c>
      <c r="G31" s="144">
        <f t="shared" si="0"/>
        <v>0.2342</v>
      </c>
      <c r="H31" s="5">
        <f t="shared" si="0"/>
        <v>79239.82</v>
      </c>
      <c r="I31" s="144">
        <f t="shared" si="0"/>
        <v>0.3122</v>
      </c>
      <c r="J31" s="5">
        <f t="shared" si="0"/>
        <v>49161.88</v>
      </c>
      <c r="K31" s="144">
        <f t="shared" si="0"/>
        <v>0.1937</v>
      </c>
      <c r="L31" s="5">
        <f>SUM(L13:L29)</f>
        <v>66061.13</v>
      </c>
      <c r="M31" s="145">
        <f t="shared" si="0"/>
        <v>0.2601</v>
      </c>
      <c r="N31" s="133"/>
    </row>
    <row r="32" spans="1:14" ht="17.25" thickBot="1">
      <c r="A32" s="133"/>
      <c r="B32" s="141" t="s">
        <v>0</v>
      </c>
      <c r="C32" s="141"/>
      <c r="D32" s="148">
        <f>SUM(D13:D29)</f>
        <v>253904.61</v>
      </c>
      <c r="E32" s="149">
        <f>SUM(E13:E29)</f>
        <v>1.0001</v>
      </c>
      <c r="F32" s="5"/>
      <c r="G32" s="144"/>
      <c r="H32" s="5"/>
      <c r="I32" s="144"/>
      <c r="J32" s="5"/>
      <c r="K32" s="144"/>
      <c r="L32" s="5"/>
      <c r="M32" s="145"/>
      <c r="N32" s="133"/>
    </row>
    <row r="33" spans="1:14" ht="17.25" thickBot="1">
      <c r="A33" s="133"/>
      <c r="B33" s="141" t="s">
        <v>0</v>
      </c>
      <c r="C33" s="147" t="s">
        <v>86</v>
      </c>
      <c r="D33" s="146"/>
      <c r="E33" s="143"/>
      <c r="F33" s="5">
        <f>SUM(F31)</f>
        <v>59441.8</v>
      </c>
      <c r="G33" s="144">
        <f>SUM(G31)</f>
        <v>0.2342</v>
      </c>
      <c r="H33" s="5">
        <f>SUM(F31+H31)</f>
        <v>138681.62</v>
      </c>
      <c r="I33" s="144">
        <f>SUM(G31+I31)</f>
        <v>0.5464</v>
      </c>
      <c r="J33" s="5">
        <f>SUM(H31+J31)</f>
        <v>128401.7</v>
      </c>
      <c r="K33" s="144">
        <f>SUM(G31+I31+K31)</f>
        <v>0.7401</v>
      </c>
      <c r="L33" s="150">
        <f>SUM(F31+H31+J31+L31)-0.03</f>
        <v>253904.6</v>
      </c>
      <c r="M33" s="151">
        <f>SUM(G31+I31+K31+M31)-0.0002</f>
        <v>1</v>
      </c>
      <c r="N33" s="133"/>
    </row>
    <row r="34" spans="1:14" ht="15.75" thickBot="1">
      <c r="A34" s="133"/>
      <c r="B34" s="152" t="s">
        <v>0</v>
      </c>
      <c r="C34" s="152"/>
      <c r="D34" s="153"/>
      <c r="E34" s="154"/>
      <c r="F34" s="18"/>
      <c r="G34" s="155"/>
      <c r="H34" s="18"/>
      <c r="I34" s="155"/>
      <c r="J34" s="18"/>
      <c r="K34" s="155"/>
      <c r="L34" s="18"/>
      <c r="M34" s="156"/>
      <c r="N34" s="133"/>
    </row>
    <row r="35" spans="2:13" ht="15">
      <c r="B35" s="87" t="s">
        <v>0</v>
      </c>
      <c r="C35" s="87" t="s">
        <v>0</v>
      </c>
      <c r="D35" s="5" t="s">
        <v>0</v>
      </c>
      <c r="E35" s="144"/>
      <c r="F35" s="5"/>
      <c r="G35" s="144"/>
      <c r="H35" s="5"/>
      <c r="I35" s="144"/>
      <c r="J35" s="157"/>
      <c r="K35" s="144"/>
      <c r="L35" s="5"/>
      <c r="M35" s="144"/>
    </row>
    <row r="36" spans="2:13" ht="15">
      <c r="B36" s="3"/>
      <c r="C36" s="3"/>
      <c r="D36" s="4"/>
      <c r="E36" s="158"/>
      <c r="F36" s="4"/>
      <c r="G36" s="158"/>
      <c r="H36" s="4"/>
      <c r="I36" s="158"/>
      <c r="J36" s="158"/>
      <c r="K36" s="158"/>
      <c r="L36" s="159" t="s">
        <v>0</v>
      </c>
      <c r="M36" s="3"/>
    </row>
    <row r="37" spans="2:13" ht="15">
      <c r="B37" s="3"/>
      <c r="C37" s="3" t="str">
        <f>'Relação Ruas'!B23</f>
        <v>Maravilha (SC), 26 de Agosto de 2016.</v>
      </c>
      <c r="D37" s="4"/>
      <c r="E37" s="158"/>
      <c r="F37" s="4"/>
      <c r="G37" s="158"/>
      <c r="H37" s="4"/>
      <c r="I37" s="158"/>
      <c r="J37" s="158"/>
      <c r="K37" s="158"/>
      <c r="L37" s="4"/>
      <c r="M37" s="3"/>
    </row>
    <row r="38" spans="2:13" ht="15">
      <c r="B38" s="3"/>
      <c r="C38" s="3"/>
      <c r="D38" s="4"/>
      <c r="E38" s="158"/>
      <c r="F38" s="4"/>
      <c r="G38" s="158"/>
      <c r="H38" s="4"/>
      <c r="I38" s="158"/>
      <c r="J38" s="158"/>
      <c r="K38" s="158"/>
      <c r="L38" s="4"/>
      <c r="M38" s="3"/>
    </row>
    <row r="39" spans="2:13" ht="15.75">
      <c r="B39" s="3"/>
      <c r="C39" s="3"/>
      <c r="D39" s="4"/>
      <c r="E39" s="158"/>
      <c r="F39" s="250"/>
      <c r="G39" s="250"/>
      <c r="H39" s="250"/>
      <c r="I39" s="281" t="s">
        <v>179</v>
      </c>
      <c r="J39" s="281"/>
      <c r="K39" s="281"/>
      <c r="L39" s="4"/>
      <c r="M39" s="3"/>
    </row>
    <row r="40" spans="2:13" ht="16.5">
      <c r="B40" s="3"/>
      <c r="C40" s="3"/>
      <c r="D40" s="4"/>
      <c r="E40" s="158"/>
      <c r="F40" s="271"/>
      <c r="G40" s="271"/>
      <c r="H40" s="271"/>
      <c r="I40" s="282" t="s">
        <v>181</v>
      </c>
      <c r="J40" s="282"/>
      <c r="K40" s="282"/>
      <c r="L40" s="4"/>
      <c r="M40" s="3"/>
    </row>
    <row r="41" spans="2:13" ht="15">
      <c r="B41" s="3"/>
      <c r="C41" s="3"/>
      <c r="D41" s="4"/>
      <c r="E41" s="158"/>
      <c r="F41" s="250"/>
      <c r="G41" s="250"/>
      <c r="H41" s="250"/>
      <c r="I41" s="283" t="s">
        <v>183</v>
      </c>
      <c r="J41" s="283"/>
      <c r="K41" s="283"/>
      <c r="L41" s="4"/>
      <c r="M41" s="3"/>
    </row>
    <row r="42" spans="2:13" ht="15">
      <c r="B42" s="3"/>
      <c r="C42" s="3"/>
      <c r="D42" s="4"/>
      <c r="E42" s="158"/>
      <c r="F42" s="272"/>
      <c r="G42" s="272"/>
      <c r="H42" s="272"/>
      <c r="I42" s="283" t="s">
        <v>185</v>
      </c>
      <c r="J42" s="283"/>
      <c r="K42" s="283"/>
      <c r="L42" s="4"/>
      <c r="M42" s="3"/>
    </row>
    <row r="43" ht="12.75">
      <c r="L43" s="1"/>
    </row>
    <row r="44" ht="12.75">
      <c r="L44" s="1"/>
    </row>
    <row r="45" ht="12.75">
      <c r="L45" s="1"/>
    </row>
    <row r="46" ht="12.75">
      <c r="L46" s="1"/>
    </row>
    <row r="47" ht="12.75">
      <c r="L47" s="1"/>
    </row>
    <row r="48" ht="12.75">
      <c r="L48" s="1"/>
    </row>
    <row r="49" ht="12.75">
      <c r="L49" s="1"/>
    </row>
    <row r="50" ht="12.75">
      <c r="L50" s="1"/>
    </row>
    <row r="51" ht="12.75">
      <c r="L51" s="1"/>
    </row>
    <row r="52" spans="12:13" ht="12.75">
      <c r="L52" s="1"/>
      <c r="M52" s="126"/>
    </row>
    <row r="53" spans="12:13" ht="12.75">
      <c r="L53" s="1"/>
      <c r="M53" s="126"/>
    </row>
    <row r="54" spans="12:13" ht="12.75">
      <c r="L54" s="1"/>
      <c r="M54" s="126"/>
    </row>
    <row r="55" spans="12:13" ht="12.75">
      <c r="L55" s="1"/>
      <c r="M55" s="126"/>
    </row>
    <row r="56" spans="12:13" ht="12.75">
      <c r="L56" s="1"/>
      <c r="M56" s="126"/>
    </row>
  </sheetData>
  <sheetProtection/>
  <mergeCells count="10">
    <mergeCell ref="I39:K39"/>
    <mergeCell ref="I40:K40"/>
    <mergeCell ref="I41:K41"/>
    <mergeCell ref="I42:K42"/>
    <mergeCell ref="B5:M5"/>
    <mergeCell ref="B11:C12"/>
    <mergeCell ref="F11:G11"/>
    <mergeCell ref="H11:I11"/>
    <mergeCell ref="J11:K11"/>
    <mergeCell ref="L11:M11"/>
  </mergeCells>
  <printOptions horizontalCentered="1" verticalCentered="1"/>
  <pageMargins left="1.1811023622047245" right="2.1653543307086616" top="0.5905511811023623" bottom="0.5905511811023623" header="0" footer="0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6">
      <selection activeCell="A1" sqref="A1:I1"/>
    </sheetView>
  </sheetViews>
  <sheetFormatPr defaultColWidth="9.140625" defaultRowHeight="12.75"/>
  <cols>
    <col min="1" max="1" width="7.140625" style="0" customWidth="1"/>
    <col min="2" max="2" width="9.421875" style="0" customWidth="1"/>
    <col min="3" max="3" width="10.140625" style="0" customWidth="1"/>
    <col min="4" max="4" width="9.28125" style="0" bestFit="1" customWidth="1"/>
    <col min="5" max="5" width="61.7109375" style="0" customWidth="1"/>
    <col min="6" max="6" width="7.421875" style="0" bestFit="1" customWidth="1"/>
    <col min="7" max="7" width="5.8515625" style="0" customWidth="1"/>
    <col min="8" max="8" width="13.140625" style="0" customWidth="1"/>
    <col min="9" max="9" width="12.140625" style="0" bestFit="1" customWidth="1"/>
  </cols>
  <sheetData>
    <row r="1" spans="1:9" ht="23.25">
      <c r="A1" s="291" t="s">
        <v>208</v>
      </c>
      <c r="B1" s="291"/>
      <c r="C1" s="291"/>
      <c r="D1" s="291"/>
      <c r="E1" s="291"/>
      <c r="F1" s="291"/>
      <c r="G1" s="291"/>
      <c r="H1" s="291"/>
      <c r="I1" s="291"/>
    </row>
    <row r="2" spans="1:9" ht="15.75">
      <c r="A2" s="222"/>
      <c r="B2" s="223"/>
      <c r="C2" s="224"/>
      <c r="D2" s="223"/>
      <c r="E2" s="223"/>
      <c r="F2" s="223"/>
      <c r="G2" s="223"/>
      <c r="H2" s="223"/>
      <c r="I2" s="223"/>
    </row>
    <row r="3" spans="1:9" ht="15.75">
      <c r="A3" s="223" t="s">
        <v>168</v>
      </c>
      <c r="B3" s="223"/>
      <c r="C3" s="224"/>
      <c r="D3" s="223"/>
      <c r="E3" s="223"/>
      <c r="F3" s="223"/>
      <c r="G3" s="223"/>
      <c r="H3" s="223"/>
      <c r="I3" s="223"/>
    </row>
    <row r="4" spans="1:9" ht="15.75" thickBot="1">
      <c r="A4" s="223"/>
      <c r="B4" s="225"/>
      <c r="C4" s="225"/>
      <c r="D4" s="226"/>
      <c r="E4" s="226"/>
      <c r="F4" s="226"/>
      <c r="G4" s="226"/>
      <c r="H4" s="226"/>
      <c r="I4" s="226"/>
    </row>
    <row r="5" spans="1:9" ht="15.75" thickBot="1">
      <c r="A5" s="293" t="s">
        <v>219</v>
      </c>
      <c r="B5" s="294"/>
      <c r="C5" s="294"/>
      <c r="D5" s="294"/>
      <c r="E5" s="294"/>
      <c r="F5" s="294"/>
      <c r="G5" s="294"/>
      <c r="H5" s="294"/>
      <c r="I5" s="295"/>
    </row>
    <row r="6" spans="1:9" ht="7.5" customHeight="1" thickBot="1">
      <c r="A6" s="223"/>
      <c r="B6" s="227"/>
      <c r="C6" s="227"/>
      <c r="D6" s="227"/>
      <c r="E6" s="227"/>
      <c r="F6" s="227"/>
      <c r="G6" s="227"/>
      <c r="H6" s="227"/>
      <c r="I6" s="227"/>
    </row>
    <row r="7" spans="1:9" ht="12.75">
      <c r="A7" s="296" t="s">
        <v>209</v>
      </c>
      <c r="B7" s="296" t="s">
        <v>26</v>
      </c>
      <c r="C7" s="296" t="s">
        <v>210</v>
      </c>
      <c r="D7" s="296" t="s">
        <v>211</v>
      </c>
      <c r="E7" s="296" t="s">
        <v>191</v>
      </c>
      <c r="F7" s="296" t="s">
        <v>118</v>
      </c>
      <c r="G7" s="296" t="s">
        <v>212</v>
      </c>
      <c r="H7" s="296" t="s">
        <v>213</v>
      </c>
      <c r="I7" s="296" t="s">
        <v>214</v>
      </c>
    </row>
    <row r="8" spans="1:9" ht="21.75" customHeight="1" thickBot="1">
      <c r="A8" s="297"/>
      <c r="B8" s="297"/>
      <c r="C8" s="297"/>
      <c r="D8" s="297"/>
      <c r="E8" s="297"/>
      <c r="F8" s="297"/>
      <c r="G8" s="297"/>
      <c r="H8" s="297"/>
      <c r="I8" s="297"/>
    </row>
    <row r="9" spans="1:9" ht="24.75" thickBot="1">
      <c r="A9" s="256">
        <v>1</v>
      </c>
      <c r="B9" s="256">
        <v>79478</v>
      </c>
      <c r="C9" s="256" t="s">
        <v>27</v>
      </c>
      <c r="D9" s="257">
        <v>42461</v>
      </c>
      <c r="E9" s="258" t="s">
        <v>169</v>
      </c>
      <c r="F9" s="256" t="s">
        <v>20</v>
      </c>
      <c r="G9" s="259">
        <v>3.71</v>
      </c>
      <c r="H9" s="260">
        <v>36.64</v>
      </c>
      <c r="I9" s="261">
        <f>H9*G9</f>
        <v>135.93</v>
      </c>
    </row>
    <row r="10" spans="1:9" ht="24.75" thickBot="1">
      <c r="A10" s="256">
        <v>2</v>
      </c>
      <c r="B10" s="256">
        <v>6045</v>
      </c>
      <c r="C10" s="256" t="s">
        <v>27</v>
      </c>
      <c r="D10" s="257">
        <v>42461</v>
      </c>
      <c r="E10" s="258" t="s">
        <v>170</v>
      </c>
      <c r="F10" s="256" t="s">
        <v>20</v>
      </c>
      <c r="G10" s="259">
        <v>0.16</v>
      </c>
      <c r="H10" s="260">
        <v>351.21</v>
      </c>
      <c r="I10" s="261">
        <f aca="true" t="shared" si="0" ref="I10:I15">H10*G10</f>
        <v>56.19</v>
      </c>
    </row>
    <row r="11" spans="1:9" ht="24.75" thickBot="1">
      <c r="A11" s="256">
        <v>3</v>
      </c>
      <c r="B11" s="256">
        <v>72133</v>
      </c>
      <c r="C11" s="256" t="s">
        <v>27</v>
      </c>
      <c r="D11" s="257">
        <v>42461</v>
      </c>
      <c r="E11" s="258" t="s">
        <v>171</v>
      </c>
      <c r="F11" s="256" t="s">
        <v>15</v>
      </c>
      <c r="G11" s="259">
        <v>4.32</v>
      </c>
      <c r="H11" s="260">
        <v>186.17</v>
      </c>
      <c r="I11" s="261">
        <f t="shared" si="0"/>
        <v>804.25</v>
      </c>
    </row>
    <row r="12" spans="1:9" ht="48.75" thickBot="1">
      <c r="A12" s="256">
        <v>4</v>
      </c>
      <c r="B12" s="256">
        <v>87529</v>
      </c>
      <c r="C12" s="256" t="s">
        <v>27</v>
      </c>
      <c r="D12" s="257">
        <v>42461</v>
      </c>
      <c r="E12" s="258" t="s">
        <v>172</v>
      </c>
      <c r="F12" s="256" t="s">
        <v>15</v>
      </c>
      <c r="G12" s="259">
        <v>4.32</v>
      </c>
      <c r="H12" s="260">
        <v>22.21</v>
      </c>
      <c r="I12" s="261">
        <f t="shared" si="0"/>
        <v>95.95</v>
      </c>
    </row>
    <row r="13" spans="1:9" ht="36.75" thickBot="1">
      <c r="A13" s="256">
        <v>5</v>
      </c>
      <c r="B13" s="256">
        <v>87893</v>
      </c>
      <c r="C13" s="256" t="s">
        <v>27</v>
      </c>
      <c r="D13" s="257">
        <v>42461</v>
      </c>
      <c r="E13" s="258" t="s">
        <v>173</v>
      </c>
      <c r="F13" s="256" t="s">
        <v>15</v>
      </c>
      <c r="G13" s="259">
        <v>4.32</v>
      </c>
      <c r="H13" s="260">
        <v>4.62</v>
      </c>
      <c r="I13" s="261">
        <f t="shared" si="0"/>
        <v>19.96</v>
      </c>
    </row>
    <row r="14" spans="1:9" ht="13.5" thickBot="1">
      <c r="A14" s="256">
        <v>6</v>
      </c>
      <c r="B14" s="256" t="s">
        <v>174</v>
      </c>
      <c r="C14" s="256" t="s">
        <v>27</v>
      </c>
      <c r="D14" s="257">
        <v>42461</v>
      </c>
      <c r="E14" s="262" t="s">
        <v>175</v>
      </c>
      <c r="F14" s="256" t="s">
        <v>15</v>
      </c>
      <c r="G14" s="259">
        <v>0.48</v>
      </c>
      <c r="H14" s="260">
        <v>206.71</v>
      </c>
      <c r="I14" s="261">
        <f t="shared" si="0"/>
        <v>99.22</v>
      </c>
    </row>
    <row r="15" spans="1:9" ht="13.5" thickBot="1">
      <c r="A15" s="256">
        <v>7</v>
      </c>
      <c r="B15" s="256" t="s">
        <v>176</v>
      </c>
      <c r="C15" s="256" t="s">
        <v>27</v>
      </c>
      <c r="D15" s="257">
        <v>42461</v>
      </c>
      <c r="E15" s="262" t="s">
        <v>177</v>
      </c>
      <c r="F15" s="256" t="s">
        <v>20</v>
      </c>
      <c r="G15" s="259">
        <v>1.46</v>
      </c>
      <c r="H15" s="260">
        <v>37.52</v>
      </c>
      <c r="I15" s="261">
        <f t="shared" si="0"/>
        <v>54.78</v>
      </c>
    </row>
    <row r="16" spans="1:9" ht="7.5" customHeight="1" thickBot="1">
      <c r="A16" s="223"/>
      <c r="B16" s="227"/>
      <c r="C16" s="227"/>
      <c r="D16" s="227"/>
      <c r="E16" s="227"/>
      <c r="F16" s="227"/>
      <c r="G16" s="227"/>
      <c r="H16" s="227"/>
      <c r="I16" s="227"/>
    </row>
    <row r="17" spans="1:9" ht="13.5" thickBot="1">
      <c r="A17" s="264"/>
      <c r="B17" s="265"/>
      <c r="C17" s="265"/>
      <c r="D17" s="265"/>
      <c r="E17" s="265"/>
      <c r="F17" s="292" t="s">
        <v>203</v>
      </c>
      <c r="G17" s="292"/>
      <c r="H17" s="292"/>
      <c r="I17" s="266">
        <f>SUM(I9:I15)</f>
        <v>1266.28</v>
      </c>
    </row>
    <row r="18" spans="1:9" ht="15">
      <c r="A18" s="223"/>
      <c r="B18" s="228"/>
      <c r="C18" s="228"/>
      <c r="D18" s="228"/>
      <c r="E18" s="228"/>
      <c r="F18" s="228"/>
      <c r="G18" s="228"/>
      <c r="H18" s="223"/>
      <c r="I18" s="223"/>
    </row>
    <row r="19" spans="1:9" ht="15">
      <c r="A19" s="263"/>
      <c r="B19" s="267" t="s">
        <v>178</v>
      </c>
      <c r="C19" s="228"/>
      <c r="D19" s="228"/>
      <c r="E19" s="228"/>
      <c r="F19" s="228"/>
      <c r="G19" s="228"/>
      <c r="H19" s="223"/>
      <c r="I19" s="223"/>
    </row>
    <row r="20" spans="1:9" ht="15">
      <c r="A20" s="263"/>
      <c r="B20" s="268"/>
      <c r="C20" s="228"/>
      <c r="D20" s="228"/>
      <c r="E20" s="228"/>
      <c r="F20" s="228"/>
      <c r="G20" s="228"/>
      <c r="H20" s="223"/>
      <c r="I20" s="223"/>
    </row>
    <row r="21" spans="1:9" ht="15">
      <c r="A21" s="269">
        <v>1</v>
      </c>
      <c r="B21" s="268" t="s">
        <v>215</v>
      </c>
      <c r="C21" s="228"/>
      <c r="D21" s="228"/>
      <c r="E21" s="228"/>
      <c r="F21" s="281" t="s">
        <v>179</v>
      </c>
      <c r="G21" s="281"/>
      <c r="H21" s="281"/>
      <c r="I21" s="223"/>
    </row>
    <row r="22" spans="1:9" ht="15">
      <c r="A22" s="269">
        <v>2</v>
      </c>
      <c r="B22" s="263" t="s">
        <v>180</v>
      </c>
      <c r="C22" s="223"/>
      <c r="D22" s="223"/>
      <c r="E22" s="223"/>
      <c r="F22" s="282" t="s">
        <v>181</v>
      </c>
      <c r="G22" s="282"/>
      <c r="H22" s="282"/>
      <c r="I22" s="223"/>
    </row>
    <row r="23" spans="1:9" ht="15">
      <c r="A23" s="269"/>
      <c r="B23" s="263" t="s">
        <v>182</v>
      </c>
      <c r="C23" s="223"/>
      <c r="D23" s="223"/>
      <c r="E23" s="223"/>
      <c r="F23" s="283" t="s">
        <v>183</v>
      </c>
      <c r="G23" s="283"/>
      <c r="H23" s="283"/>
      <c r="I23" s="223"/>
    </row>
    <row r="24" spans="1:9" ht="15">
      <c r="A24" s="269"/>
      <c r="B24" s="270" t="s">
        <v>184</v>
      </c>
      <c r="C24" s="223"/>
      <c r="D24" s="223"/>
      <c r="E24" s="223"/>
      <c r="F24" s="283" t="s">
        <v>185</v>
      </c>
      <c r="G24" s="283"/>
      <c r="H24" s="283"/>
      <c r="I24" s="223"/>
    </row>
    <row r="25" spans="1:9" ht="15">
      <c r="A25" s="269">
        <v>3</v>
      </c>
      <c r="B25" s="263" t="s">
        <v>216</v>
      </c>
      <c r="C25" s="223"/>
      <c r="D25" s="223"/>
      <c r="E25" s="223"/>
      <c r="F25" s="223"/>
      <c r="G25" s="223"/>
      <c r="H25" s="223"/>
      <c r="I25" s="223"/>
    </row>
    <row r="26" spans="1:9" ht="15">
      <c r="A26" s="269">
        <v>4</v>
      </c>
      <c r="B26" s="263" t="s">
        <v>216</v>
      </c>
      <c r="C26" s="223"/>
      <c r="D26" s="223"/>
      <c r="E26" s="223"/>
      <c r="F26" s="223"/>
      <c r="G26" s="223"/>
      <c r="H26" s="223"/>
      <c r="I26" s="223"/>
    </row>
    <row r="27" spans="1:9" ht="15">
      <c r="A27" s="269">
        <v>5</v>
      </c>
      <c r="B27" s="263" t="s">
        <v>216</v>
      </c>
      <c r="C27" s="223"/>
      <c r="D27" s="223"/>
      <c r="E27" s="223"/>
      <c r="F27" s="223"/>
      <c r="G27" s="223"/>
      <c r="H27" s="223"/>
      <c r="I27" s="223"/>
    </row>
    <row r="28" spans="1:9" ht="15">
      <c r="A28" s="269">
        <v>6</v>
      </c>
      <c r="B28" s="263" t="s">
        <v>217</v>
      </c>
      <c r="C28" s="223"/>
      <c r="D28" s="223"/>
      <c r="E28" s="223"/>
      <c r="F28" s="223"/>
      <c r="G28" s="223"/>
      <c r="H28" s="223"/>
      <c r="I28" s="223"/>
    </row>
    <row r="29" spans="1:9" ht="15">
      <c r="A29" s="269">
        <v>7</v>
      </c>
      <c r="B29" s="263" t="s">
        <v>218</v>
      </c>
      <c r="C29" s="223"/>
      <c r="D29" s="223"/>
      <c r="E29" s="223"/>
      <c r="F29" s="223"/>
      <c r="G29" s="223"/>
      <c r="H29" s="223"/>
      <c r="I29" s="223"/>
    </row>
    <row r="30" spans="1:9" ht="15">
      <c r="A30" s="229"/>
      <c r="B30" s="223"/>
      <c r="C30" s="223"/>
      <c r="D30" s="223"/>
      <c r="E30" s="223"/>
      <c r="F30" s="223"/>
      <c r="G30" s="223"/>
      <c r="H30" s="223"/>
      <c r="I30" s="223"/>
    </row>
    <row r="31" spans="1:9" ht="15">
      <c r="A31" s="223"/>
      <c r="B31" s="223"/>
      <c r="C31" s="223"/>
      <c r="D31" s="223"/>
      <c r="E31" s="223"/>
      <c r="F31" s="223"/>
      <c r="G31" s="223"/>
      <c r="H31" s="223"/>
      <c r="I31" s="223"/>
    </row>
    <row r="32" spans="1:9" ht="15">
      <c r="A32" s="223"/>
      <c r="B32" s="223"/>
      <c r="C32" s="223"/>
      <c r="D32" s="223"/>
      <c r="E32" s="223"/>
      <c r="F32" s="223"/>
      <c r="G32" s="223"/>
      <c r="H32" s="223"/>
      <c r="I32" s="223"/>
    </row>
    <row r="33" spans="1:9" ht="15">
      <c r="A33" s="223"/>
      <c r="B33" s="223"/>
      <c r="C33" s="223"/>
      <c r="D33" s="223"/>
      <c r="E33" s="223"/>
      <c r="F33" s="223"/>
      <c r="G33" s="223"/>
      <c r="H33" s="223"/>
      <c r="I33" s="223"/>
    </row>
    <row r="34" spans="1:9" ht="15">
      <c r="A34" s="223"/>
      <c r="B34" s="223"/>
      <c r="C34" s="223"/>
      <c r="D34" s="223"/>
      <c r="E34" s="223"/>
      <c r="F34" s="223"/>
      <c r="G34" s="223"/>
      <c r="H34" s="223"/>
      <c r="I34" s="223"/>
    </row>
  </sheetData>
  <sheetProtection/>
  <mergeCells count="16">
    <mergeCell ref="D7:D8"/>
    <mergeCell ref="E7:E8"/>
    <mergeCell ref="F7:F8"/>
    <mergeCell ref="G7:G8"/>
    <mergeCell ref="H7:H8"/>
    <mergeCell ref="I7:I8"/>
    <mergeCell ref="F21:H21"/>
    <mergeCell ref="F22:H22"/>
    <mergeCell ref="F23:H23"/>
    <mergeCell ref="F24:H24"/>
    <mergeCell ref="A1:I1"/>
    <mergeCell ref="F17:H17"/>
    <mergeCell ref="A5:I5"/>
    <mergeCell ref="A7:A8"/>
    <mergeCell ref="B7:B8"/>
    <mergeCell ref="C7:C8"/>
  </mergeCells>
  <printOptions/>
  <pageMargins left="0.5118110236220472" right="1.7716535433070868" top="0.7874015748031497" bottom="0.7874015748031497" header="0.31496062992125984" footer="0.31496062992125984"/>
  <pageSetup fitToHeight="1" fitToWidth="1"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7">
      <selection activeCell="A1" sqref="A1:F1"/>
    </sheetView>
  </sheetViews>
  <sheetFormatPr defaultColWidth="9.140625" defaultRowHeight="12.75"/>
  <cols>
    <col min="1" max="1" width="14.57421875" style="0" customWidth="1"/>
    <col min="2" max="2" width="68.00390625" style="0" customWidth="1"/>
    <col min="3" max="4" width="10.421875" style="0" customWidth="1"/>
  </cols>
  <sheetData>
    <row r="1" spans="1:6" ht="23.25">
      <c r="A1" s="291" t="s">
        <v>188</v>
      </c>
      <c r="B1" s="291"/>
      <c r="C1" s="291"/>
      <c r="D1" s="291"/>
      <c r="E1" s="291"/>
      <c r="F1" s="291"/>
    </row>
    <row r="3" ht="13.5" thickBot="1"/>
    <row r="4" spans="1:6" ht="30.75" thickBot="1">
      <c r="A4" s="230" t="s">
        <v>189</v>
      </c>
      <c r="B4" s="231" t="s">
        <v>190</v>
      </c>
      <c r="C4" s="232" t="s">
        <v>15</v>
      </c>
      <c r="D4" s="233"/>
      <c r="E4" s="233"/>
      <c r="F4" s="234">
        <f>F14</f>
        <v>39.09</v>
      </c>
    </row>
    <row r="5" spans="1:6" ht="7.5" customHeight="1" thickBot="1">
      <c r="A5" s="133"/>
      <c r="B5" s="133"/>
      <c r="C5" s="133"/>
      <c r="D5" s="133"/>
      <c r="E5" s="133"/>
      <c r="F5" s="133"/>
    </row>
    <row r="6" spans="1:6" ht="13.5" thickBot="1">
      <c r="A6" s="252" t="s">
        <v>26</v>
      </c>
      <c r="B6" s="253" t="s">
        <v>191</v>
      </c>
      <c r="C6" s="252" t="s">
        <v>192</v>
      </c>
      <c r="D6" s="252" t="s">
        <v>193</v>
      </c>
      <c r="E6" s="252" t="s">
        <v>194</v>
      </c>
      <c r="F6" s="252" t="s">
        <v>195</v>
      </c>
    </row>
    <row r="7" spans="1:6" ht="7.5" customHeight="1" thickBot="1">
      <c r="A7" s="133"/>
      <c r="B7" s="133"/>
      <c r="C7" s="133"/>
      <c r="D7" s="133"/>
      <c r="E7" s="133"/>
      <c r="F7" s="133"/>
    </row>
    <row r="8" spans="1:6" ht="12.75">
      <c r="A8" s="251" t="s">
        <v>196</v>
      </c>
      <c r="B8" s="235" t="s">
        <v>197</v>
      </c>
      <c r="C8" s="236" t="s">
        <v>15</v>
      </c>
      <c r="D8" s="237">
        <v>1</v>
      </c>
      <c r="E8" s="237">
        <v>29.5</v>
      </c>
      <c r="F8" s="238">
        <f>D8*E8</f>
        <v>29.5</v>
      </c>
    </row>
    <row r="9" spans="1:6" ht="12.75">
      <c r="A9" s="239">
        <v>1379</v>
      </c>
      <c r="B9" s="239" t="s">
        <v>198</v>
      </c>
      <c r="C9" s="240" t="s">
        <v>155</v>
      </c>
      <c r="D9" s="241">
        <v>1.3</v>
      </c>
      <c r="E9" s="241">
        <v>0.55</v>
      </c>
      <c r="F9" s="242">
        <f>D9*E9</f>
        <v>0.72</v>
      </c>
    </row>
    <row r="10" spans="1:6" ht="12.75">
      <c r="A10" s="239">
        <v>1381</v>
      </c>
      <c r="B10" s="239" t="s">
        <v>199</v>
      </c>
      <c r="C10" s="240" t="s">
        <v>155</v>
      </c>
      <c r="D10" s="241">
        <v>4.5</v>
      </c>
      <c r="E10" s="241">
        <v>0.46</v>
      </c>
      <c r="F10" s="242">
        <f>D10*E10</f>
        <v>2.07</v>
      </c>
    </row>
    <row r="11" spans="1:6" ht="12.75">
      <c r="A11" s="243">
        <v>4750</v>
      </c>
      <c r="B11" s="243" t="s">
        <v>200</v>
      </c>
      <c r="C11" s="244" t="s">
        <v>201</v>
      </c>
      <c r="D11" s="242">
        <v>0.3</v>
      </c>
      <c r="E11" s="242">
        <v>14.13</v>
      </c>
      <c r="F11" s="242">
        <f>D11*E11</f>
        <v>4.24</v>
      </c>
    </row>
    <row r="12" spans="1:6" ht="13.5" thickBot="1">
      <c r="A12" s="245">
        <v>6111</v>
      </c>
      <c r="B12" s="245" t="s">
        <v>202</v>
      </c>
      <c r="C12" s="246" t="s">
        <v>201</v>
      </c>
      <c r="D12" s="247">
        <v>0.25</v>
      </c>
      <c r="E12" s="247">
        <v>10.25</v>
      </c>
      <c r="F12" s="247">
        <f>D12*E12</f>
        <v>2.56</v>
      </c>
    </row>
    <row r="13" spans="1:6" ht="7.5" customHeight="1" thickBot="1">
      <c r="A13" s="133"/>
      <c r="B13" s="133"/>
      <c r="C13" s="133"/>
      <c r="D13" s="133"/>
      <c r="E13" s="133"/>
      <c r="F13" s="133"/>
    </row>
    <row r="14" spans="1:6" ht="15.75" thickBot="1">
      <c r="A14" s="248"/>
      <c r="B14" s="248"/>
      <c r="C14" s="292" t="s">
        <v>203</v>
      </c>
      <c r="D14" s="292"/>
      <c r="E14" s="292"/>
      <c r="F14" s="249">
        <f>SUM(F8:F12)</f>
        <v>39.09</v>
      </c>
    </row>
    <row r="15" spans="1:6" ht="7.5" customHeight="1">
      <c r="A15" s="133"/>
      <c r="B15" s="133"/>
      <c r="C15" s="254"/>
      <c r="D15" s="254"/>
      <c r="E15" s="254"/>
      <c r="F15" s="255"/>
    </row>
    <row r="16" spans="1:6" ht="15">
      <c r="A16" s="133"/>
      <c r="B16" s="133"/>
      <c r="C16" s="254"/>
      <c r="D16" s="254"/>
      <c r="E16" s="254"/>
      <c r="F16" s="255"/>
    </row>
    <row r="17" spans="1:6" ht="7.5" customHeight="1" thickBot="1">
      <c r="A17" s="133"/>
      <c r="B17" s="133"/>
      <c r="C17" s="133"/>
      <c r="D17" s="133"/>
      <c r="E17" s="133"/>
      <c r="F17" s="133"/>
    </row>
    <row r="18" spans="1:6" ht="30.75" thickBot="1">
      <c r="A18" s="230" t="s">
        <v>204</v>
      </c>
      <c r="B18" s="231" t="s">
        <v>205</v>
      </c>
      <c r="C18" s="232" t="s">
        <v>15</v>
      </c>
      <c r="D18" s="233"/>
      <c r="E18" s="233"/>
      <c r="F18" s="234">
        <f>F28</f>
        <v>39.59</v>
      </c>
    </row>
    <row r="19" spans="1:6" ht="7.5" customHeight="1" thickBot="1">
      <c r="A19" s="133"/>
      <c r="B19" s="133"/>
      <c r="C19" s="133"/>
      <c r="D19" s="133"/>
      <c r="E19" s="133"/>
      <c r="F19" s="133"/>
    </row>
    <row r="20" spans="1:6" ht="13.5" thickBot="1">
      <c r="A20" s="252" t="s">
        <v>26</v>
      </c>
      <c r="B20" s="253" t="s">
        <v>191</v>
      </c>
      <c r="C20" s="252" t="s">
        <v>192</v>
      </c>
      <c r="D20" s="252" t="s">
        <v>193</v>
      </c>
      <c r="E20" s="252" t="s">
        <v>194</v>
      </c>
      <c r="F20" s="252" t="s">
        <v>195</v>
      </c>
    </row>
    <row r="21" spans="1:6" ht="7.5" customHeight="1" thickBot="1">
      <c r="A21" s="133"/>
      <c r="B21" s="133"/>
      <c r="C21" s="133"/>
      <c r="D21" s="133"/>
      <c r="E21" s="133"/>
      <c r="F21" s="133"/>
    </row>
    <row r="22" spans="1:6" ht="12.75">
      <c r="A22" s="251" t="s">
        <v>196</v>
      </c>
      <c r="B22" s="235" t="s">
        <v>206</v>
      </c>
      <c r="C22" s="236" t="s">
        <v>15</v>
      </c>
      <c r="D22" s="237">
        <v>1</v>
      </c>
      <c r="E22" s="237">
        <v>30</v>
      </c>
      <c r="F22" s="238">
        <f>D22*E22</f>
        <v>30</v>
      </c>
    </row>
    <row r="23" spans="1:6" ht="12.75">
      <c r="A23" s="239">
        <v>1379</v>
      </c>
      <c r="B23" s="239" t="s">
        <v>198</v>
      </c>
      <c r="C23" s="240" t="s">
        <v>155</v>
      </c>
      <c r="D23" s="241">
        <v>1.3</v>
      </c>
      <c r="E23" s="241">
        <v>0.55</v>
      </c>
      <c r="F23" s="242">
        <f>D23*E23</f>
        <v>0.72</v>
      </c>
    </row>
    <row r="24" spans="1:6" ht="12.75">
      <c r="A24" s="239">
        <v>1381</v>
      </c>
      <c r="B24" s="239" t="s">
        <v>199</v>
      </c>
      <c r="C24" s="240" t="s">
        <v>155</v>
      </c>
      <c r="D24" s="241">
        <v>4.5</v>
      </c>
      <c r="E24" s="241">
        <v>0.46</v>
      </c>
      <c r="F24" s="242">
        <f>D24*E24</f>
        <v>2.07</v>
      </c>
    </row>
    <row r="25" spans="1:6" ht="12.75">
      <c r="A25" s="243">
        <v>4750</v>
      </c>
      <c r="B25" s="243" t="s">
        <v>200</v>
      </c>
      <c r="C25" s="244" t="s">
        <v>201</v>
      </c>
      <c r="D25" s="242">
        <v>0.3</v>
      </c>
      <c r="E25" s="242">
        <v>14.13</v>
      </c>
      <c r="F25" s="242">
        <f>D25*E25</f>
        <v>4.24</v>
      </c>
    </row>
    <row r="26" spans="1:6" ht="13.5" thickBot="1">
      <c r="A26" s="245">
        <v>6111</v>
      </c>
      <c r="B26" s="245" t="s">
        <v>202</v>
      </c>
      <c r="C26" s="246" t="s">
        <v>201</v>
      </c>
      <c r="D26" s="247">
        <v>0.25</v>
      </c>
      <c r="E26" s="247">
        <v>10.25</v>
      </c>
      <c r="F26" s="247">
        <f>D26*E26</f>
        <v>2.56</v>
      </c>
    </row>
    <row r="27" spans="1:6" ht="7.5" customHeight="1" thickBot="1">
      <c r="A27" s="133"/>
      <c r="B27" s="133"/>
      <c r="C27" s="133"/>
      <c r="D27" s="133"/>
      <c r="E27" s="133"/>
      <c r="F27" s="133"/>
    </row>
    <row r="28" spans="1:6" ht="15.75" thickBot="1">
      <c r="A28" s="248"/>
      <c r="B28" s="248"/>
      <c r="C28" s="292" t="s">
        <v>203</v>
      </c>
      <c r="D28" s="292"/>
      <c r="E28" s="292"/>
      <c r="F28" s="249">
        <f>SUM(F22:F26)</f>
        <v>39.59</v>
      </c>
    </row>
    <row r="30" ht="12.75">
      <c r="B30" t="str">
        <f>'Relação Ruas'!B23</f>
        <v>Maravilha (SC), 26 de Agosto de 2016.</v>
      </c>
    </row>
    <row r="33" spans="2:5" ht="15.75">
      <c r="B33" s="33"/>
      <c r="C33" s="281" t="s">
        <v>179</v>
      </c>
      <c r="D33" s="281"/>
      <c r="E33" s="281"/>
    </row>
    <row r="34" spans="2:5" ht="15">
      <c r="B34" s="33"/>
      <c r="C34" s="282" t="s">
        <v>181</v>
      </c>
      <c r="D34" s="282"/>
      <c r="E34" s="282"/>
    </row>
    <row r="35" spans="2:5" ht="15">
      <c r="B35" s="33"/>
      <c r="C35" s="283" t="s">
        <v>183</v>
      </c>
      <c r="D35" s="283"/>
      <c r="E35" s="283"/>
    </row>
    <row r="36" spans="2:5" ht="15">
      <c r="B36" s="33"/>
      <c r="C36" s="283" t="s">
        <v>185</v>
      </c>
      <c r="D36" s="283"/>
      <c r="E36" s="283"/>
    </row>
  </sheetData>
  <sheetProtection/>
  <mergeCells count="7">
    <mergeCell ref="C36:E36"/>
    <mergeCell ref="A1:F1"/>
    <mergeCell ref="C14:E14"/>
    <mergeCell ref="C28:E28"/>
    <mergeCell ref="C33:E33"/>
    <mergeCell ref="C34:E34"/>
    <mergeCell ref="C35:E35"/>
  </mergeCells>
  <printOptions/>
  <pageMargins left="0.5118110236220472" right="1.7716535433070868" top="0.7874015748031497" bottom="0.7874015748031497" header="0.31496062992125984" footer="0.31496062992125984"/>
  <pageSetup fitToHeight="1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="80" zoomScaleNormal="80" zoomScalePageLayoutView="0" workbookViewId="0" topLeftCell="A1">
      <selection activeCell="C12" sqref="C12:D84"/>
    </sheetView>
  </sheetViews>
  <sheetFormatPr defaultColWidth="9.140625" defaultRowHeight="12.75"/>
  <cols>
    <col min="2" max="2" width="7.00390625" style="0" customWidth="1"/>
    <col min="3" max="3" width="16.421875" style="0" customWidth="1"/>
    <col min="4" max="4" width="10.7109375" style="46" customWidth="1"/>
    <col min="5" max="5" width="70.7109375" style="0" customWidth="1"/>
    <col min="6" max="6" width="10.7109375" style="1" customWidth="1"/>
    <col min="7" max="7" width="6.7109375" style="37" customWidth="1"/>
    <col min="8" max="8" width="10.7109375" style="46" customWidth="1"/>
    <col min="9" max="9" width="12.7109375" style="2" customWidth="1"/>
    <col min="10" max="10" width="13.7109375" style="1" customWidth="1"/>
    <col min="11" max="11" width="12.7109375" style="46" customWidth="1"/>
    <col min="12" max="12" width="10.7109375" style="46" customWidth="1"/>
    <col min="13" max="13" width="12.7109375" style="46" customWidth="1"/>
  </cols>
  <sheetData>
    <row r="1" spans="1:10" ht="22.5">
      <c r="A1" t="s">
        <v>0</v>
      </c>
      <c r="B1" s="14"/>
      <c r="C1" s="14"/>
      <c r="D1" s="62"/>
      <c r="E1" s="29"/>
      <c r="F1" s="30"/>
      <c r="G1" s="34"/>
      <c r="H1" s="99"/>
      <c r="I1" s="31"/>
      <c r="J1" s="32"/>
    </row>
    <row r="2" spans="2:10" ht="46.5">
      <c r="B2" s="277" t="s">
        <v>113</v>
      </c>
      <c r="C2" s="277"/>
      <c r="D2" s="277"/>
      <c r="E2" s="277"/>
      <c r="F2" s="277"/>
      <c r="G2" s="277"/>
      <c r="H2" s="277"/>
      <c r="I2" s="277"/>
      <c r="J2" s="277"/>
    </row>
    <row r="3" spans="2:10" ht="16.5">
      <c r="B3" s="3" t="s">
        <v>143</v>
      </c>
      <c r="C3" s="3"/>
      <c r="D3" s="61"/>
      <c r="E3" s="6"/>
      <c r="F3" s="7"/>
      <c r="G3" s="35"/>
      <c r="H3" s="63"/>
      <c r="I3" s="5"/>
      <c r="J3" s="4"/>
    </row>
    <row r="4" spans="2:10" ht="16.5">
      <c r="B4" s="3" t="s">
        <v>241</v>
      </c>
      <c r="C4" s="3"/>
      <c r="D4" s="61"/>
      <c r="E4" s="6"/>
      <c r="F4" s="7"/>
      <c r="G4" s="35"/>
      <c r="H4" s="63"/>
      <c r="I4" s="44"/>
      <c r="J4" s="11"/>
    </row>
    <row r="5" spans="2:10" ht="17.25" thickBot="1">
      <c r="B5" s="3" t="s">
        <v>111</v>
      </c>
      <c r="C5" s="3"/>
      <c r="D5" s="61"/>
      <c r="E5" s="6"/>
      <c r="F5" s="7"/>
      <c r="G5" s="35"/>
      <c r="H5" s="63"/>
      <c r="I5" s="44"/>
      <c r="J5" s="11"/>
    </row>
    <row r="6" spans="2:10" ht="17.25" thickBot="1">
      <c r="B6" s="3" t="s">
        <v>141</v>
      </c>
      <c r="C6" s="3"/>
      <c r="D6" s="61"/>
      <c r="E6" s="6"/>
      <c r="F6" s="7"/>
      <c r="G6" s="35"/>
      <c r="H6" s="63"/>
      <c r="I6" s="97" t="s">
        <v>248</v>
      </c>
      <c r="J6" s="11"/>
    </row>
    <row r="7" spans="2:10" ht="16.5">
      <c r="B7" s="3" t="s">
        <v>265</v>
      </c>
      <c r="C7" s="3"/>
      <c r="D7" s="61"/>
      <c r="E7" s="6"/>
      <c r="F7" s="7"/>
      <c r="G7" s="35"/>
      <c r="H7" s="63"/>
      <c r="I7" s="5"/>
      <c r="J7" s="11"/>
    </row>
    <row r="8" spans="2:10" ht="17.25" thickBot="1">
      <c r="B8" s="3"/>
      <c r="C8" s="3"/>
      <c r="D8" s="61"/>
      <c r="E8" s="6"/>
      <c r="F8" s="7"/>
      <c r="G8" s="35"/>
      <c r="H8" s="63"/>
      <c r="I8" s="18"/>
      <c r="J8" s="11"/>
    </row>
    <row r="9" spans="2:13" ht="16.5">
      <c r="B9" s="38" t="s">
        <v>1</v>
      </c>
      <c r="C9" s="54" t="s">
        <v>26</v>
      </c>
      <c r="D9" s="64" t="s">
        <v>28</v>
      </c>
      <c r="E9" s="39" t="s">
        <v>2</v>
      </c>
      <c r="F9" s="40" t="s">
        <v>12</v>
      </c>
      <c r="G9" s="41" t="s">
        <v>13</v>
      </c>
      <c r="H9" s="100" t="s">
        <v>38</v>
      </c>
      <c r="I9" s="42" t="s">
        <v>14</v>
      </c>
      <c r="J9" s="43" t="s">
        <v>3</v>
      </c>
      <c r="L9" s="47"/>
      <c r="M9" s="47"/>
    </row>
    <row r="10" spans="2:10" ht="17.25" thickBot="1">
      <c r="B10" s="48"/>
      <c r="C10" s="55" t="s">
        <v>27</v>
      </c>
      <c r="D10" s="65" t="s">
        <v>27</v>
      </c>
      <c r="E10" s="49"/>
      <c r="F10" s="50" t="s">
        <v>0</v>
      </c>
      <c r="G10" s="51" t="s">
        <v>0</v>
      </c>
      <c r="H10" s="101" t="s">
        <v>4</v>
      </c>
      <c r="I10" s="52" t="s">
        <v>4</v>
      </c>
      <c r="J10" s="53" t="s">
        <v>5</v>
      </c>
    </row>
    <row r="11" spans="2:10" ht="17.25" thickBot="1">
      <c r="B11" s="20" t="s">
        <v>6</v>
      </c>
      <c r="C11" s="21"/>
      <c r="D11" s="66"/>
      <c r="E11" s="24" t="s">
        <v>67</v>
      </c>
      <c r="F11" s="8" t="s">
        <v>0</v>
      </c>
      <c r="G11" s="9" t="s">
        <v>0</v>
      </c>
      <c r="H11" s="102" t="s">
        <v>0</v>
      </c>
      <c r="I11" s="8" t="s">
        <v>0</v>
      </c>
      <c r="J11" s="85"/>
    </row>
    <row r="12" spans="2:10" ht="15">
      <c r="B12" s="84" t="s">
        <v>11</v>
      </c>
      <c r="C12" s="98" t="s">
        <v>63</v>
      </c>
      <c r="D12" s="67">
        <v>343.2</v>
      </c>
      <c r="E12" s="87" t="s">
        <v>186</v>
      </c>
      <c r="F12" s="5">
        <v>2.5</v>
      </c>
      <c r="G12" s="12" t="s">
        <v>15</v>
      </c>
      <c r="H12" s="103">
        <f>D12*1.2635</f>
        <v>433.63</v>
      </c>
      <c r="I12" s="5">
        <f>SUM(F12*H12)</f>
        <v>1084.08</v>
      </c>
      <c r="J12" s="88" t="s">
        <v>0</v>
      </c>
    </row>
    <row r="13" spans="2:12" ht="17.25" thickBot="1">
      <c r="B13" s="60"/>
      <c r="C13" s="59"/>
      <c r="D13" s="68"/>
      <c r="E13" s="17" t="s">
        <v>7</v>
      </c>
      <c r="F13" s="18"/>
      <c r="G13" s="19"/>
      <c r="H13" s="83"/>
      <c r="I13" s="18"/>
      <c r="J13" s="86">
        <f>SUM(I11:I12)</f>
        <v>1084.08</v>
      </c>
      <c r="L13" s="47"/>
    </row>
    <row r="14" spans="2:10" ht="17.25" thickBot="1">
      <c r="B14" s="20" t="s">
        <v>8</v>
      </c>
      <c r="C14" s="21"/>
      <c r="D14" s="66"/>
      <c r="E14" s="24" t="s">
        <v>41</v>
      </c>
      <c r="F14" s="27"/>
      <c r="G14" s="9"/>
      <c r="H14" s="103" t="s">
        <v>0</v>
      </c>
      <c r="I14" s="8"/>
      <c r="J14" s="10"/>
    </row>
    <row r="15" spans="2:11" ht="15">
      <c r="B15" s="117" t="s">
        <v>9</v>
      </c>
      <c r="C15" s="118" t="s">
        <v>64</v>
      </c>
      <c r="D15" s="119">
        <v>4.88</v>
      </c>
      <c r="E15" s="87" t="s">
        <v>39</v>
      </c>
      <c r="F15" s="5">
        <v>264.34</v>
      </c>
      <c r="G15" s="12" t="s">
        <v>20</v>
      </c>
      <c r="H15" s="103">
        <f>D15*1.2635</f>
        <v>6.17</v>
      </c>
      <c r="I15" s="5">
        <f>SUM(F15*H15)</f>
        <v>1630.98</v>
      </c>
      <c r="J15" s="88"/>
      <c r="K15" s="47"/>
    </row>
    <row r="16" spans="2:11" ht="15">
      <c r="B16" s="117" t="s">
        <v>29</v>
      </c>
      <c r="C16" s="120" t="s">
        <v>65</v>
      </c>
      <c r="D16" s="121">
        <v>5.02</v>
      </c>
      <c r="E16" s="87" t="s">
        <v>31</v>
      </c>
      <c r="F16" s="5">
        <v>653.38</v>
      </c>
      <c r="G16" s="12" t="s">
        <v>20</v>
      </c>
      <c r="H16" s="103">
        <f>D16*1.2635</f>
        <v>6.34</v>
      </c>
      <c r="I16" s="5">
        <f>SUM(F16*H16)</f>
        <v>4142.43</v>
      </c>
      <c r="J16" s="88"/>
      <c r="K16" s="47"/>
    </row>
    <row r="17" spans="2:12" ht="15">
      <c r="B17" s="117" t="s">
        <v>46</v>
      </c>
      <c r="C17" s="120" t="s">
        <v>66</v>
      </c>
      <c r="D17" s="121">
        <v>3.88</v>
      </c>
      <c r="E17" s="87" t="s">
        <v>32</v>
      </c>
      <c r="F17" s="5">
        <v>435.58</v>
      </c>
      <c r="G17" s="12" t="s">
        <v>20</v>
      </c>
      <c r="H17" s="103">
        <f>D17*1.2635</f>
        <v>4.9</v>
      </c>
      <c r="I17" s="5">
        <f>SUM(F17*H17)</f>
        <v>2134.34</v>
      </c>
      <c r="J17" s="88"/>
      <c r="K17" s="47"/>
      <c r="L17" s="96"/>
    </row>
    <row r="18" spans="2:12" ht="15">
      <c r="B18" s="117" t="s">
        <v>47</v>
      </c>
      <c r="C18" s="120" t="s">
        <v>93</v>
      </c>
      <c r="D18" s="121">
        <v>19.77</v>
      </c>
      <c r="E18" s="87" t="s">
        <v>94</v>
      </c>
      <c r="F18" s="5">
        <v>202.88</v>
      </c>
      <c r="G18" s="12" t="s">
        <v>20</v>
      </c>
      <c r="H18" s="103">
        <f>D18*1.2635</f>
        <v>24.98</v>
      </c>
      <c r="I18" s="5">
        <f>SUM(F18*H18)</f>
        <v>5067.94</v>
      </c>
      <c r="J18" s="88"/>
      <c r="K18" s="47"/>
      <c r="L18" s="96"/>
    </row>
    <row r="19" spans="2:13" ht="17.25" thickBot="1">
      <c r="B19" s="16" t="s">
        <v>0</v>
      </c>
      <c r="C19" s="57" t="s">
        <v>0</v>
      </c>
      <c r="D19" s="67" t="s">
        <v>0</v>
      </c>
      <c r="E19" s="15" t="s">
        <v>33</v>
      </c>
      <c r="F19" s="5"/>
      <c r="G19" s="12"/>
      <c r="H19" s="103"/>
      <c r="I19" s="5"/>
      <c r="J19" s="74">
        <f>SUM(I15:I18)</f>
        <v>12975.69</v>
      </c>
      <c r="L19" s="47"/>
      <c r="M19" s="96"/>
    </row>
    <row r="20" spans="2:12" ht="17.25" thickBot="1">
      <c r="B20" s="20" t="s">
        <v>16</v>
      </c>
      <c r="C20" s="21"/>
      <c r="D20" s="66"/>
      <c r="E20" s="24" t="s">
        <v>17</v>
      </c>
      <c r="F20" s="27"/>
      <c r="G20" s="79" t="s">
        <v>0</v>
      </c>
      <c r="H20" s="102" t="s">
        <v>0</v>
      </c>
      <c r="I20" s="8" t="s">
        <v>0</v>
      </c>
      <c r="J20" s="10" t="s">
        <v>0</v>
      </c>
      <c r="L20" s="96"/>
    </row>
    <row r="21" spans="2:12" ht="16.5">
      <c r="B21" s="70"/>
      <c r="C21" s="162"/>
      <c r="D21" s="163"/>
      <c r="E21" s="164" t="s">
        <v>19</v>
      </c>
      <c r="F21" s="5"/>
      <c r="G21" s="12" t="s">
        <v>0</v>
      </c>
      <c r="H21" s="103" t="s">
        <v>0</v>
      </c>
      <c r="I21" s="5" t="s">
        <v>0</v>
      </c>
      <c r="J21" s="122"/>
      <c r="L21" s="96"/>
    </row>
    <row r="22" spans="2:12" ht="15">
      <c r="B22" s="84" t="s">
        <v>18</v>
      </c>
      <c r="C22" s="57" t="s">
        <v>117</v>
      </c>
      <c r="D22" s="67">
        <v>6.65</v>
      </c>
      <c r="E22" s="87" t="s">
        <v>115</v>
      </c>
      <c r="F22" s="5">
        <v>51.03</v>
      </c>
      <c r="G22" s="12" t="s">
        <v>20</v>
      </c>
      <c r="H22" s="103">
        <f aca="true" t="shared" si="0" ref="H22:H32">D22*1.2635</f>
        <v>8.4</v>
      </c>
      <c r="I22" s="5">
        <f>SUM(F22*H22)</f>
        <v>428.65</v>
      </c>
      <c r="J22" s="161"/>
      <c r="K22" s="47"/>
      <c r="L22" s="96"/>
    </row>
    <row r="23" spans="2:12" ht="15">
      <c r="B23" s="84" t="s">
        <v>21</v>
      </c>
      <c r="C23" s="57" t="s">
        <v>116</v>
      </c>
      <c r="D23" s="67">
        <v>10.4</v>
      </c>
      <c r="E23" s="87" t="s">
        <v>95</v>
      </c>
      <c r="F23" s="5">
        <v>20.41</v>
      </c>
      <c r="G23" s="12" t="s">
        <v>20</v>
      </c>
      <c r="H23" s="103">
        <f t="shared" si="0"/>
        <v>13.14</v>
      </c>
      <c r="I23" s="5">
        <f>SUM(F23*H23)</f>
        <v>268.19</v>
      </c>
      <c r="J23" s="161"/>
      <c r="K23" s="47"/>
      <c r="L23" s="96"/>
    </row>
    <row r="24" spans="2:12" ht="15">
      <c r="B24" s="84" t="s">
        <v>59</v>
      </c>
      <c r="C24" s="120" t="s">
        <v>97</v>
      </c>
      <c r="D24" s="67">
        <v>61.85</v>
      </c>
      <c r="E24" s="87" t="s">
        <v>96</v>
      </c>
      <c r="F24" s="5">
        <v>30.62</v>
      </c>
      <c r="G24" s="12" t="s">
        <v>20</v>
      </c>
      <c r="H24" s="103">
        <f t="shared" si="0"/>
        <v>78.15</v>
      </c>
      <c r="I24" s="5">
        <f>SUM(F24*H24)</f>
        <v>2392.95</v>
      </c>
      <c r="J24" s="161"/>
      <c r="K24" s="47"/>
      <c r="L24" s="96"/>
    </row>
    <row r="25" spans="2:12" ht="15">
      <c r="B25" s="84" t="s">
        <v>222</v>
      </c>
      <c r="C25" s="57" t="s">
        <v>220</v>
      </c>
      <c r="D25" s="67">
        <v>37.27</v>
      </c>
      <c r="E25" s="87" t="s">
        <v>52</v>
      </c>
      <c r="F25" s="5">
        <v>84.99</v>
      </c>
      <c r="G25" s="12" t="s">
        <v>20</v>
      </c>
      <c r="H25" s="103">
        <f t="shared" si="0"/>
        <v>47.09</v>
      </c>
      <c r="I25" s="5">
        <f>SUM(F25*H25)</f>
        <v>4002.18</v>
      </c>
      <c r="J25" s="161"/>
      <c r="K25" s="47"/>
      <c r="L25" s="96"/>
    </row>
    <row r="26" spans="2:12" ht="16.5">
      <c r="B26" s="89"/>
      <c r="C26" s="57"/>
      <c r="D26" s="160"/>
      <c r="E26" s="164" t="s">
        <v>98</v>
      </c>
      <c r="F26" s="5"/>
      <c r="G26" s="12"/>
      <c r="H26" s="103"/>
      <c r="I26" s="5"/>
      <c r="J26" s="122"/>
      <c r="L26" s="96"/>
    </row>
    <row r="27" spans="2:12" ht="15">
      <c r="B27" s="84" t="s">
        <v>223</v>
      </c>
      <c r="C27" s="57" t="s">
        <v>239</v>
      </c>
      <c r="D27" s="67">
        <v>18.87</v>
      </c>
      <c r="E27" s="87" t="s">
        <v>237</v>
      </c>
      <c r="F27" s="5">
        <v>120</v>
      </c>
      <c r="G27" s="12" t="s">
        <v>22</v>
      </c>
      <c r="H27" s="103">
        <f t="shared" si="0"/>
        <v>23.84</v>
      </c>
      <c r="I27" s="5">
        <f>SUM(F27*H27)</f>
        <v>2860.8</v>
      </c>
      <c r="J27" s="161"/>
      <c r="K27" s="47"/>
      <c r="L27" s="96"/>
    </row>
    <row r="28" spans="2:12" ht="15">
      <c r="B28" s="84" t="s">
        <v>224</v>
      </c>
      <c r="C28" s="57" t="s">
        <v>240</v>
      </c>
      <c r="D28" s="67">
        <v>28.3</v>
      </c>
      <c r="E28" s="87" t="s">
        <v>238</v>
      </c>
      <c r="F28" s="5">
        <v>120</v>
      </c>
      <c r="G28" s="12" t="s">
        <v>22</v>
      </c>
      <c r="H28" s="103">
        <f t="shared" si="0"/>
        <v>35.76</v>
      </c>
      <c r="I28" s="5">
        <f>SUM(F28*H28)</f>
        <v>4291.2</v>
      </c>
      <c r="J28" s="161"/>
      <c r="K28" s="47"/>
      <c r="L28" s="96"/>
    </row>
    <row r="29" spans="2:12" ht="15">
      <c r="B29" s="84" t="s">
        <v>225</v>
      </c>
      <c r="C29" s="57" t="s">
        <v>108</v>
      </c>
      <c r="D29" s="67">
        <v>24.95</v>
      </c>
      <c r="E29" s="87" t="s">
        <v>109</v>
      </c>
      <c r="F29" s="5">
        <v>0</v>
      </c>
      <c r="G29" s="12" t="s">
        <v>22</v>
      </c>
      <c r="H29" s="103">
        <f t="shared" si="0"/>
        <v>31.52</v>
      </c>
      <c r="I29" s="5">
        <f>SUM(F29*H29)</f>
        <v>0</v>
      </c>
      <c r="J29" s="161"/>
      <c r="K29" s="47"/>
      <c r="L29" s="96"/>
    </row>
    <row r="30" spans="2:12" ht="15">
      <c r="B30" s="84" t="s">
        <v>226</v>
      </c>
      <c r="C30" s="57" t="s">
        <v>124</v>
      </c>
      <c r="D30" s="67">
        <v>36.28</v>
      </c>
      <c r="E30" s="87" t="s">
        <v>110</v>
      </c>
      <c r="F30" s="5">
        <v>0</v>
      </c>
      <c r="G30" s="12" t="s">
        <v>22</v>
      </c>
      <c r="H30" s="103">
        <f t="shared" si="0"/>
        <v>45.84</v>
      </c>
      <c r="I30" s="5">
        <f>SUM(F30*H30)</f>
        <v>0</v>
      </c>
      <c r="J30" s="161"/>
      <c r="K30" s="47"/>
      <c r="L30" s="96"/>
    </row>
    <row r="31" spans="2:12" ht="16.5">
      <c r="B31" s="89"/>
      <c r="C31" s="57"/>
      <c r="D31" s="160"/>
      <c r="E31" s="15" t="s">
        <v>90</v>
      </c>
      <c r="F31" s="5"/>
      <c r="G31" s="12"/>
      <c r="H31" s="103"/>
      <c r="I31" s="5"/>
      <c r="J31" s="122"/>
      <c r="K31" s="47"/>
      <c r="L31" s="96"/>
    </row>
    <row r="32" spans="2:12" ht="15">
      <c r="B32" s="84" t="s">
        <v>227</v>
      </c>
      <c r="C32" s="57" t="s">
        <v>207</v>
      </c>
      <c r="D32" s="67">
        <v>1257.85</v>
      </c>
      <c r="E32" s="87" t="s">
        <v>236</v>
      </c>
      <c r="F32" s="5">
        <v>6</v>
      </c>
      <c r="G32" s="12" t="s">
        <v>118</v>
      </c>
      <c r="H32" s="103">
        <f t="shared" si="0"/>
        <v>1589.29</v>
      </c>
      <c r="I32" s="5">
        <f>SUM(F32*H32)</f>
        <v>9535.74</v>
      </c>
      <c r="J32" s="122"/>
      <c r="K32" s="47"/>
      <c r="L32" s="96"/>
    </row>
    <row r="33" spans="2:12" ht="17.25" thickBot="1">
      <c r="B33" s="60"/>
      <c r="C33" s="58"/>
      <c r="D33" s="68" t="s">
        <v>0</v>
      </c>
      <c r="E33" s="17" t="s">
        <v>7</v>
      </c>
      <c r="F33" s="18"/>
      <c r="G33" s="19"/>
      <c r="H33" s="83"/>
      <c r="I33" s="18"/>
      <c r="J33" s="28">
        <f>SUM(I20:I32)</f>
        <v>23779.71</v>
      </c>
      <c r="L33" s="47"/>
    </row>
    <row r="34" spans="2:12" ht="17.25" thickBot="1">
      <c r="B34" s="25" t="s">
        <v>23</v>
      </c>
      <c r="C34" s="56"/>
      <c r="D34" s="69"/>
      <c r="E34" s="26" t="s">
        <v>10</v>
      </c>
      <c r="F34" s="11"/>
      <c r="G34" s="90" t="s">
        <v>0</v>
      </c>
      <c r="H34" s="103" t="s">
        <v>0</v>
      </c>
      <c r="I34" s="5" t="s">
        <v>0</v>
      </c>
      <c r="J34" s="13" t="s">
        <v>0</v>
      </c>
      <c r="L34" s="47"/>
    </row>
    <row r="35" spans="2:12" ht="15">
      <c r="B35" s="273" t="s">
        <v>24</v>
      </c>
      <c r="C35" s="91" t="s">
        <v>49</v>
      </c>
      <c r="D35" s="92">
        <v>0.52</v>
      </c>
      <c r="E35" s="87" t="s">
        <v>34</v>
      </c>
      <c r="F35" s="5">
        <v>2029.19</v>
      </c>
      <c r="G35" s="12" t="s">
        <v>15</v>
      </c>
      <c r="H35" s="103">
        <f aca="true" t="shared" si="1" ref="H35:H40">D35*1.2635</f>
        <v>0.66</v>
      </c>
      <c r="I35" s="5">
        <f>SUM(F35*H35)</f>
        <v>1339.27</v>
      </c>
      <c r="J35" s="88"/>
      <c r="K35" s="47"/>
      <c r="L35" s="96"/>
    </row>
    <row r="36" spans="2:12" ht="16.5">
      <c r="B36" s="89"/>
      <c r="C36" s="57"/>
      <c r="D36" s="160"/>
      <c r="E36" s="15" t="s">
        <v>56</v>
      </c>
      <c r="F36" s="5"/>
      <c r="G36" s="12"/>
      <c r="H36" s="103"/>
      <c r="I36" s="5"/>
      <c r="J36" s="88"/>
      <c r="K36" s="47"/>
      <c r="L36" s="96"/>
    </row>
    <row r="37" spans="2:12" ht="15">
      <c r="B37" s="16" t="s">
        <v>30</v>
      </c>
      <c r="C37" s="123" t="s">
        <v>53</v>
      </c>
      <c r="D37" s="67">
        <v>34.88</v>
      </c>
      <c r="E37" s="87" t="s">
        <v>54</v>
      </c>
      <c r="F37" s="5">
        <v>333.5</v>
      </c>
      <c r="G37" s="12" t="s">
        <v>55</v>
      </c>
      <c r="H37" s="103">
        <f t="shared" si="1"/>
        <v>44.07</v>
      </c>
      <c r="I37" s="5">
        <f>SUM(F37*H37)</f>
        <v>14697.35</v>
      </c>
      <c r="J37" s="122"/>
      <c r="K37" s="47"/>
      <c r="L37" s="96"/>
    </row>
    <row r="38" spans="2:12" ht="16.5">
      <c r="B38" s="89"/>
      <c r="C38" s="57"/>
      <c r="D38" s="160"/>
      <c r="E38" s="15" t="s">
        <v>35</v>
      </c>
      <c r="F38" s="5"/>
      <c r="G38" s="12"/>
      <c r="H38" s="103"/>
      <c r="I38" s="5"/>
      <c r="J38" s="93"/>
      <c r="L38" s="96"/>
    </row>
    <row r="39" spans="1:12" ht="15">
      <c r="A39" s="67"/>
      <c r="B39" s="84" t="s">
        <v>57</v>
      </c>
      <c r="C39" s="57" t="s">
        <v>125</v>
      </c>
      <c r="D39" s="67">
        <v>26.2</v>
      </c>
      <c r="E39" s="87" t="s">
        <v>91</v>
      </c>
      <c r="F39" s="5">
        <v>1183.54</v>
      </c>
      <c r="G39" s="12" t="s">
        <v>15</v>
      </c>
      <c r="H39" s="103">
        <f t="shared" si="1"/>
        <v>33.1</v>
      </c>
      <c r="I39" s="5">
        <f>SUM(F39*H39)</f>
        <v>39175.17</v>
      </c>
      <c r="J39" s="88"/>
      <c r="L39" s="96"/>
    </row>
    <row r="40" spans="1:12" ht="15">
      <c r="A40" s="67"/>
      <c r="B40" s="84" t="s">
        <v>58</v>
      </c>
      <c r="C40" s="57" t="s">
        <v>126</v>
      </c>
      <c r="D40" s="67">
        <v>7.38</v>
      </c>
      <c r="E40" s="87" t="s">
        <v>92</v>
      </c>
      <c r="F40" s="5">
        <v>1183.54</v>
      </c>
      <c r="G40" s="12" t="s">
        <v>15</v>
      </c>
      <c r="H40" s="103">
        <f t="shared" si="1"/>
        <v>9.32</v>
      </c>
      <c r="I40" s="5">
        <f>SUM(F40*H40)</f>
        <v>11030.59</v>
      </c>
      <c r="J40" s="88"/>
      <c r="K40" s="47"/>
      <c r="L40" s="96"/>
    </row>
    <row r="41" spans="2:12" ht="18.75" thickBot="1">
      <c r="B41" s="60"/>
      <c r="C41" s="58"/>
      <c r="D41" s="68"/>
      <c r="E41" s="17" t="s">
        <v>37</v>
      </c>
      <c r="F41" s="18"/>
      <c r="G41" s="19"/>
      <c r="H41" s="83"/>
      <c r="I41" s="18"/>
      <c r="J41" s="124">
        <f>SUM(I34:I40)</f>
        <v>66242.38</v>
      </c>
      <c r="L41" s="47"/>
    </row>
    <row r="42" spans="1:12" ht="17.25" thickBot="1">
      <c r="A42" s="73"/>
      <c r="B42" s="20" t="s">
        <v>43</v>
      </c>
      <c r="C42" s="21"/>
      <c r="D42" s="66"/>
      <c r="E42" s="24" t="s">
        <v>36</v>
      </c>
      <c r="F42" s="8"/>
      <c r="G42" s="9" t="s">
        <v>0</v>
      </c>
      <c r="H42" s="102" t="s">
        <v>0</v>
      </c>
      <c r="I42" s="8" t="s">
        <v>0</v>
      </c>
      <c r="J42" s="85"/>
      <c r="L42" s="96"/>
    </row>
    <row r="43" spans="2:12" ht="30">
      <c r="B43" s="200" t="s">
        <v>44</v>
      </c>
      <c r="C43" s="201" t="s">
        <v>127</v>
      </c>
      <c r="D43" s="202">
        <v>307.58</v>
      </c>
      <c r="E43" s="203" t="s">
        <v>128</v>
      </c>
      <c r="F43" s="204">
        <v>0</v>
      </c>
      <c r="G43" s="205" t="s">
        <v>118</v>
      </c>
      <c r="H43" s="103">
        <f>D43*1.2635</f>
        <v>388.63</v>
      </c>
      <c r="I43" s="204">
        <f>SUM(F43*H43)</f>
        <v>0</v>
      </c>
      <c r="J43" s="88"/>
      <c r="L43" s="96"/>
    </row>
    <row r="44" spans="2:12" ht="30">
      <c r="B44" s="200" t="s">
        <v>48</v>
      </c>
      <c r="C44" s="201" t="s">
        <v>129</v>
      </c>
      <c r="D44" s="202">
        <v>237.98</v>
      </c>
      <c r="E44" s="203" t="s">
        <v>130</v>
      </c>
      <c r="F44" s="204">
        <v>2</v>
      </c>
      <c r="G44" s="205" t="s">
        <v>118</v>
      </c>
      <c r="H44" s="103">
        <f>D44*1.2635</f>
        <v>300.69</v>
      </c>
      <c r="I44" s="204">
        <f>SUM(F44*H44)</f>
        <v>601.38</v>
      </c>
      <c r="J44" s="88"/>
      <c r="L44" s="96"/>
    </row>
    <row r="45" spans="2:12" ht="15">
      <c r="B45" s="84" t="s">
        <v>87</v>
      </c>
      <c r="C45" s="98" t="s">
        <v>131</v>
      </c>
      <c r="D45" s="67">
        <v>100.05</v>
      </c>
      <c r="E45" s="87" t="s">
        <v>221</v>
      </c>
      <c r="F45" s="204">
        <v>0</v>
      </c>
      <c r="G45" s="12" t="s">
        <v>118</v>
      </c>
      <c r="H45" s="103">
        <f>D45*1.2635</f>
        <v>126.41</v>
      </c>
      <c r="I45" s="5">
        <f>SUM(F45*H45)</f>
        <v>0</v>
      </c>
      <c r="J45" s="88"/>
      <c r="L45" s="96"/>
    </row>
    <row r="46" spans="2:12" ht="15">
      <c r="B46" s="84" t="s">
        <v>88</v>
      </c>
      <c r="C46" s="94" t="s">
        <v>45</v>
      </c>
      <c r="D46" s="67">
        <v>251.71</v>
      </c>
      <c r="E46" s="87" t="s">
        <v>89</v>
      </c>
      <c r="F46" s="204">
        <v>0</v>
      </c>
      <c r="G46" s="12" t="s">
        <v>118</v>
      </c>
      <c r="H46" s="103">
        <f>D46*1.2635</f>
        <v>318.04</v>
      </c>
      <c r="I46" s="5">
        <f>SUM(F46*H46)</f>
        <v>0</v>
      </c>
      <c r="J46" s="88"/>
      <c r="L46" s="96"/>
    </row>
    <row r="47" spans="2:12" ht="17.25" thickBot="1">
      <c r="B47" s="60"/>
      <c r="C47" s="59"/>
      <c r="D47" s="68"/>
      <c r="E47" s="17" t="s">
        <v>7</v>
      </c>
      <c r="F47" s="18"/>
      <c r="G47" s="19"/>
      <c r="H47" s="83"/>
      <c r="I47" s="18"/>
      <c r="J47" s="86">
        <f>SUM(I43:I46)</f>
        <v>601.38</v>
      </c>
      <c r="L47" s="47"/>
    </row>
    <row r="48" spans="1:12" ht="17.25" thickBot="1">
      <c r="A48" s="73"/>
      <c r="B48" s="20" t="s">
        <v>106</v>
      </c>
      <c r="C48" s="21"/>
      <c r="D48" s="66"/>
      <c r="E48" s="24" t="s">
        <v>133</v>
      </c>
      <c r="F48" s="8"/>
      <c r="G48" s="9" t="s">
        <v>0</v>
      </c>
      <c r="H48" s="102" t="s">
        <v>0</v>
      </c>
      <c r="I48" s="8" t="s">
        <v>0</v>
      </c>
      <c r="J48" s="85"/>
      <c r="L48" s="96"/>
    </row>
    <row r="49" spans="2:12" ht="15">
      <c r="B49" s="84" t="s">
        <v>107</v>
      </c>
      <c r="C49" s="98" t="s">
        <v>136</v>
      </c>
      <c r="D49" s="67">
        <v>659.81</v>
      </c>
      <c r="E49" s="87" t="s">
        <v>137</v>
      </c>
      <c r="F49" s="5">
        <v>5.4</v>
      </c>
      <c r="G49" s="12" t="s">
        <v>15</v>
      </c>
      <c r="H49" s="103">
        <f>D49*1.2635</f>
        <v>833.67</v>
      </c>
      <c r="I49" s="5">
        <f>SUM(F49*H49)</f>
        <v>4501.82</v>
      </c>
      <c r="J49" s="161"/>
      <c r="L49" s="96"/>
    </row>
    <row r="50" spans="2:12" ht="15">
      <c r="B50" s="84" t="s">
        <v>242</v>
      </c>
      <c r="C50" s="94" t="s">
        <v>45</v>
      </c>
      <c r="D50" s="67">
        <v>251.71</v>
      </c>
      <c r="E50" s="87" t="s">
        <v>89</v>
      </c>
      <c r="F50" s="5">
        <v>6</v>
      </c>
      <c r="G50" s="12" t="s">
        <v>118</v>
      </c>
      <c r="H50" s="103">
        <f>D50*1.2635</f>
        <v>318.04</v>
      </c>
      <c r="I50" s="5">
        <f>SUM(F50*H50)</f>
        <v>1908.24</v>
      </c>
      <c r="J50" s="161"/>
      <c r="L50" s="96"/>
    </row>
    <row r="51" spans="2:12" ht="17.25" thickBot="1">
      <c r="B51" s="60"/>
      <c r="C51" s="59"/>
      <c r="D51" s="68"/>
      <c r="E51" s="17" t="s">
        <v>7</v>
      </c>
      <c r="F51" s="18"/>
      <c r="G51" s="19"/>
      <c r="H51" s="83"/>
      <c r="I51" s="18"/>
      <c r="J51" s="86">
        <f>SUM(I49:I50)</f>
        <v>6410.06</v>
      </c>
      <c r="L51" s="47"/>
    </row>
    <row r="52" spans="2:12" ht="17.25" thickBot="1">
      <c r="B52" s="20" t="s">
        <v>132</v>
      </c>
      <c r="C52" s="21"/>
      <c r="D52" s="66"/>
      <c r="E52" s="24" t="s">
        <v>249</v>
      </c>
      <c r="F52" s="27"/>
      <c r="G52" s="9"/>
      <c r="H52" s="206"/>
      <c r="I52" s="8"/>
      <c r="J52" s="10"/>
      <c r="L52" s="47"/>
    </row>
    <row r="53" spans="2:12" ht="16.5">
      <c r="B53" s="70"/>
      <c r="C53" s="207"/>
      <c r="D53" s="208"/>
      <c r="E53" s="15" t="s">
        <v>145</v>
      </c>
      <c r="F53" s="5"/>
      <c r="G53" s="12"/>
      <c r="H53" s="209" t="s">
        <v>0</v>
      </c>
      <c r="I53" s="5" t="s">
        <v>0</v>
      </c>
      <c r="J53" s="13"/>
      <c r="L53" s="47"/>
    </row>
    <row r="54" spans="2:12" ht="15">
      <c r="B54" s="84" t="s">
        <v>134</v>
      </c>
      <c r="C54" s="98" t="s">
        <v>146</v>
      </c>
      <c r="D54" s="67">
        <v>1.25</v>
      </c>
      <c r="E54" s="87" t="s">
        <v>147</v>
      </c>
      <c r="F54" s="5">
        <v>236.55</v>
      </c>
      <c r="G54" s="12" t="s">
        <v>15</v>
      </c>
      <c r="H54" s="103">
        <f aca="true" t="shared" si="2" ref="H54:H63">D54*1.2635</f>
        <v>1.58</v>
      </c>
      <c r="I54" s="5">
        <f>SUM(F54*H54)</f>
        <v>373.75</v>
      </c>
      <c r="J54" s="13"/>
      <c r="L54" s="47"/>
    </row>
    <row r="55" spans="2:12" ht="16.5">
      <c r="B55" s="89"/>
      <c r="C55" s="207"/>
      <c r="D55" s="208"/>
      <c r="E55" s="15" t="s">
        <v>148</v>
      </c>
      <c r="F55" s="5"/>
      <c r="G55" s="12"/>
      <c r="H55" s="103"/>
      <c r="I55" s="5" t="s">
        <v>0</v>
      </c>
      <c r="J55" s="13"/>
      <c r="L55" s="47"/>
    </row>
    <row r="56" spans="2:12" ht="15">
      <c r="B56" s="84" t="s">
        <v>135</v>
      </c>
      <c r="C56" s="98" t="s">
        <v>149</v>
      </c>
      <c r="D56" s="67">
        <v>78.31</v>
      </c>
      <c r="E56" s="87" t="s">
        <v>150</v>
      </c>
      <c r="F56" s="5">
        <v>7.09</v>
      </c>
      <c r="G56" s="12" t="s">
        <v>20</v>
      </c>
      <c r="H56" s="103">
        <f t="shared" si="2"/>
        <v>98.94</v>
      </c>
      <c r="I56" s="5">
        <f>SUM(F56*H56)</f>
        <v>701.48</v>
      </c>
      <c r="J56" s="13"/>
      <c r="L56" s="47"/>
    </row>
    <row r="57" spans="2:12" ht="16.5">
      <c r="B57" s="210"/>
      <c r="C57" s="211"/>
      <c r="D57" s="212"/>
      <c r="E57" s="213" t="s">
        <v>151</v>
      </c>
      <c r="F57" s="5"/>
      <c r="G57" s="12"/>
      <c r="H57" s="103"/>
      <c r="I57" s="5"/>
      <c r="J57" s="13"/>
      <c r="L57" s="47"/>
    </row>
    <row r="58" spans="2:12" ht="15">
      <c r="B58" s="84" t="s">
        <v>243</v>
      </c>
      <c r="C58" s="98" t="s">
        <v>152</v>
      </c>
      <c r="D58" s="67">
        <v>17.47</v>
      </c>
      <c r="E58" s="214" t="s">
        <v>153</v>
      </c>
      <c r="F58" s="5">
        <v>214.09</v>
      </c>
      <c r="G58" s="215" t="s">
        <v>15</v>
      </c>
      <c r="H58" s="103">
        <f t="shared" si="2"/>
        <v>22.07</v>
      </c>
      <c r="I58" s="5">
        <f>SUM(F58*H58)</f>
        <v>4724.97</v>
      </c>
      <c r="J58" s="122"/>
      <c r="L58" s="47"/>
    </row>
    <row r="59" spans="1:12" s="46" customFormat="1" ht="15">
      <c r="A59"/>
      <c r="B59" s="84" t="s">
        <v>244</v>
      </c>
      <c r="C59" s="98" t="s">
        <v>156</v>
      </c>
      <c r="D59" s="67">
        <v>37.08</v>
      </c>
      <c r="E59" s="87" t="s">
        <v>157</v>
      </c>
      <c r="F59" s="5">
        <v>22.46</v>
      </c>
      <c r="G59" s="12" t="s">
        <v>15</v>
      </c>
      <c r="H59" s="103">
        <f t="shared" si="2"/>
        <v>46.85</v>
      </c>
      <c r="I59" s="5">
        <f>SUM(F59*H59)</f>
        <v>1052.25</v>
      </c>
      <c r="J59" s="122"/>
      <c r="L59" s="47"/>
    </row>
    <row r="60" spans="1:12" s="46" customFormat="1" ht="16.5">
      <c r="A60"/>
      <c r="B60" s="210"/>
      <c r="C60" s="211"/>
      <c r="D60" s="212"/>
      <c r="E60" s="213" t="s">
        <v>158</v>
      </c>
      <c r="F60" s="5"/>
      <c r="G60" s="12"/>
      <c r="H60" s="103"/>
      <c r="I60" s="5"/>
      <c r="J60" s="13"/>
      <c r="L60" s="47"/>
    </row>
    <row r="61" spans="1:12" s="46" customFormat="1" ht="15">
      <c r="A61"/>
      <c r="B61" s="216" t="s">
        <v>245</v>
      </c>
      <c r="C61" s="57" t="s">
        <v>159</v>
      </c>
      <c r="D61" s="67">
        <v>38.83</v>
      </c>
      <c r="E61" s="217" t="s">
        <v>160</v>
      </c>
      <c r="F61" s="5">
        <v>159.69</v>
      </c>
      <c r="G61" s="12" t="s">
        <v>15</v>
      </c>
      <c r="H61" s="103">
        <f t="shared" si="2"/>
        <v>49.06</v>
      </c>
      <c r="I61" s="5">
        <f>SUM(F61*H61)</f>
        <v>7834.39</v>
      </c>
      <c r="J61" s="13"/>
      <c r="L61" s="47"/>
    </row>
    <row r="62" spans="1:12" s="46" customFormat="1" ht="15">
      <c r="A62"/>
      <c r="B62" s="216" t="s">
        <v>246</v>
      </c>
      <c r="C62" s="57" t="s">
        <v>161</v>
      </c>
      <c r="D62" s="67">
        <v>39.33</v>
      </c>
      <c r="E62" s="217" t="s">
        <v>162</v>
      </c>
      <c r="F62" s="5">
        <v>50.19</v>
      </c>
      <c r="G62" s="12" t="s">
        <v>15</v>
      </c>
      <c r="H62" s="103">
        <f t="shared" si="2"/>
        <v>49.69</v>
      </c>
      <c r="I62" s="5">
        <f>SUM(F62*H62)</f>
        <v>2493.94</v>
      </c>
      <c r="J62" s="13"/>
      <c r="L62" s="47"/>
    </row>
    <row r="63" spans="1:12" s="46" customFormat="1" ht="15">
      <c r="A63"/>
      <c r="B63" s="216" t="s">
        <v>247</v>
      </c>
      <c r="C63" s="57" t="s">
        <v>161</v>
      </c>
      <c r="D63" s="67">
        <v>39.33</v>
      </c>
      <c r="E63" s="217" t="s">
        <v>163</v>
      </c>
      <c r="F63" s="5">
        <v>4.22</v>
      </c>
      <c r="G63" s="12" t="s">
        <v>15</v>
      </c>
      <c r="H63" s="103">
        <f t="shared" si="2"/>
        <v>49.69</v>
      </c>
      <c r="I63" s="5">
        <f>SUM(F63*H63)</f>
        <v>209.69</v>
      </c>
      <c r="J63" s="13" t="s">
        <v>0</v>
      </c>
      <c r="L63" s="47"/>
    </row>
    <row r="64" spans="2:12" ht="16.5">
      <c r="B64" s="84"/>
      <c r="C64" s="207"/>
      <c r="D64" s="208"/>
      <c r="E64" s="15" t="s">
        <v>230</v>
      </c>
      <c r="F64" s="5"/>
      <c r="G64" s="12"/>
      <c r="H64" s="209" t="s">
        <v>0</v>
      </c>
      <c r="I64" s="5" t="s">
        <v>0</v>
      </c>
      <c r="J64" s="13"/>
      <c r="L64" s="47"/>
    </row>
    <row r="65" spans="2:12" ht="15">
      <c r="B65" s="84" t="s">
        <v>250</v>
      </c>
      <c r="C65" s="98" t="s">
        <v>231</v>
      </c>
      <c r="D65" s="67">
        <v>367.29</v>
      </c>
      <c r="E65" s="87" t="s">
        <v>232</v>
      </c>
      <c r="F65" s="5">
        <v>2.04</v>
      </c>
      <c r="G65" s="12" t="s">
        <v>20</v>
      </c>
      <c r="H65" s="103">
        <f>D65*1.2635</f>
        <v>464.07</v>
      </c>
      <c r="I65" s="5">
        <f>SUM(F65*H65)</f>
        <v>946.7</v>
      </c>
      <c r="J65" s="13"/>
      <c r="L65" s="47"/>
    </row>
    <row r="66" spans="2:12" ht="15">
      <c r="B66" s="84" t="s">
        <v>251</v>
      </c>
      <c r="C66" s="98" t="s">
        <v>154</v>
      </c>
      <c r="D66" s="67">
        <v>5.84</v>
      </c>
      <c r="E66" s="87" t="s">
        <v>233</v>
      </c>
      <c r="F66" s="5">
        <v>149.57</v>
      </c>
      <c r="G66" s="12" t="s">
        <v>155</v>
      </c>
      <c r="H66" s="103">
        <f>D66*1.2635</f>
        <v>7.38</v>
      </c>
      <c r="I66" s="5">
        <f>SUM(F66*H66)</f>
        <v>1103.83</v>
      </c>
      <c r="J66" s="13"/>
      <c r="L66" s="47"/>
    </row>
    <row r="67" spans="2:12" ht="15">
      <c r="B67" s="84" t="s">
        <v>252</v>
      </c>
      <c r="C67" s="98" t="s">
        <v>234</v>
      </c>
      <c r="D67" s="67">
        <v>413.34</v>
      </c>
      <c r="E67" s="214" t="s">
        <v>235</v>
      </c>
      <c r="F67" s="5">
        <v>5.44</v>
      </c>
      <c r="G67" s="215" t="s">
        <v>20</v>
      </c>
      <c r="H67" s="103">
        <f>D67*1.2635</f>
        <v>522.26</v>
      </c>
      <c r="I67" s="5">
        <f>SUM(F67*H67)</f>
        <v>2841.09</v>
      </c>
      <c r="J67" s="122"/>
      <c r="L67" s="47"/>
    </row>
    <row r="68" spans="1:10" s="46" customFormat="1" ht="17.25" thickBot="1">
      <c r="A68"/>
      <c r="B68" s="218"/>
      <c r="C68" s="219" t="s">
        <v>0</v>
      </c>
      <c r="D68" s="220"/>
      <c r="E68" s="17" t="s">
        <v>7</v>
      </c>
      <c r="F68" s="18"/>
      <c r="G68" s="19"/>
      <c r="H68" s="221"/>
      <c r="I68" s="18"/>
      <c r="J68" s="86">
        <f>SUM(I54:I68)</f>
        <v>22282.09</v>
      </c>
    </row>
    <row r="69" spans="2:12" ht="17.25" thickBot="1">
      <c r="B69" s="20" t="s">
        <v>164</v>
      </c>
      <c r="C69" s="21"/>
      <c r="D69" s="66"/>
      <c r="E69" s="24" t="s">
        <v>260</v>
      </c>
      <c r="F69" s="27"/>
      <c r="G69" s="9"/>
      <c r="H69" s="206"/>
      <c r="I69" s="8"/>
      <c r="J69" s="10"/>
      <c r="L69" s="47"/>
    </row>
    <row r="70" spans="2:12" ht="16.5">
      <c r="B70" s="70"/>
      <c r="C70" s="207"/>
      <c r="D70" s="208"/>
      <c r="E70" s="15" t="s">
        <v>145</v>
      </c>
      <c r="F70" s="5"/>
      <c r="G70" s="12"/>
      <c r="H70" s="209" t="s">
        <v>0</v>
      </c>
      <c r="I70" s="5" t="s">
        <v>0</v>
      </c>
      <c r="J70" s="13"/>
      <c r="L70" s="47"/>
    </row>
    <row r="71" spans="2:12" ht="15">
      <c r="B71" s="84" t="s">
        <v>165</v>
      </c>
      <c r="C71" s="98" t="s">
        <v>146</v>
      </c>
      <c r="D71" s="67">
        <v>1.25</v>
      </c>
      <c r="E71" s="87" t="s">
        <v>147</v>
      </c>
      <c r="F71" s="5">
        <v>229.79</v>
      </c>
      <c r="G71" s="12" t="s">
        <v>15</v>
      </c>
      <c r="H71" s="103">
        <f>D71*1.2635</f>
        <v>1.58</v>
      </c>
      <c r="I71" s="5">
        <f>SUM(F71*H71)</f>
        <v>363.07</v>
      </c>
      <c r="J71" s="13"/>
      <c r="L71" s="47"/>
    </row>
    <row r="72" spans="2:12" ht="16.5">
      <c r="B72" s="89"/>
      <c r="C72" s="207"/>
      <c r="D72" s="208"/>
      <c r="E72" s="15" t="s">
        <v>148</v>
      </c>
      <c r="F72" s="5"/>
      <c r="G72" s="12"/>
      <c r="H72" s="103"/>
      <c r="I72" s="5" t="s">
        <v>0</v>
      </c>
      <c r="J72" s="13"/>
      <c r="L72" s="47"/>
    </row>
    <row r="73" spans="2:12" ht="15">
      <c r="B73" s="84" t="s">
        <v>166</v>
      </c>
      <c r="C73" s="98" t="s">
        <v>149</v>
      </c>
      <c r="D73" s="67">
        <v>78.31</v>
      </c>
      <c r="E73" s="87" t="s">
        <v>150</v>
      </c>
      <c r="F73" s="5">
        <v>6.89</v>
      </c>
      <c r="G73" s="12" t="s">
        <v>20</v>
      </c>
      <c r="H73" s="103">
        <f>D73*1.2635</f>
        <v>98.94</v>
      </c>
      <c r="I73" s="5">
        <f>SUM(F73*H73)</f>
        <v>681.7</v>
      </c>
      <c r="J73" s="13"/>
      <c r="L73" s="47"/>
    </row>
    <row r="74" spans="2:12" ht="16.5">
      <c r="B74" s="210"/>
      <c r="C74" s="211"/>
      <c r="D74" s="212"/>
      <c r="E74" s="213" t="s">
        <v>151</v>
      </c>
      <c r="F74" s="5"/>
      <c r="G74" s="12"/>
      <c r="H74" s="103"/>
      <c r="I74" s="5"/>
      <c r="J74" s="13"/>
      <c r="L74" s="47"/>
    </row>
    <row r="75" spans="2:12" ht="15">
      <c r="B75" s="84" t="s">
        <v>167</v>
      </c>
      <c r="C75" s="98" t="s">
        <v>152</v>
      </c>
      <c r="D75" s="67">
        <v>17.47</v>
      </c>
      <c r="E75" s="214" t="s">
        <v>153</v>
      </c>
      <c r="F75" s="5">
        <v>203.46</v>
      </c>
      <c r="G75" s="215" t="s">
        <v>15</v>
      </c>
      <c r="H75" s="103">
        <f>D75*1.2635</f>
        <v>22.07</v>
      </c>
      <c r="I75" s="5">
        <f>SUM(F75*H75)</f>
        <v>4490.36</v>
      </c>
      <c r="J75" s="122"/>
      <c r="L75" s="47"/>
    </row>
    <row r="76" spans="2:12" ht="15">
      <c r="B76" s="84" t="s">
        <v>253</v>
      </c>
      <c r="C76" s="98" t="s">
        <v>156</v>
      </c>
      <c r="D76" s="67">
        <v>37.08</v>
      </c>
      <c r="E76" s="87" t="s">
        <v>157</v>
      </c>
      <c r="F76" s="5">
        <v>26.31</v>
      </c>
      <c r="G76" s="12" t="s">
        <v>15</v>
      </c>
      <c r="H76" s="103">
        <f>D76*1.2635</f>
        <v>46.85</v>
      </c>
      <c r="I76" s="5">
        <f>SUM(F76*H76)</f>
        <v>1232.62</v>
      </c>
      <c r="J76" s="122"/>
      <c r="L76" s="47"/>
    </row>
    <row r="77" spans="2:12" ht="16.5">
      <c r="B77" s="210"/>
      <c r="C77" s="211"/>
      <c r="D77" s="212"/>
      <c r="E77" s="213" t="s">
        <v>158</v>
      </c>
      <c r="F77" s="5"/>
      <c r="G77" s="12"/>
      <c r="H77" s="103"/>
      <c r="I77" s="5"/>
      <c r="J77" s="13"/>
      <c r="L77" s="47"/>
    </row>
    <row r="78" spans="2:12" ht="15">
      <c r="B78" s="216" t="s">
        <v>254</v>
      </c>
      <c r="C78" s="57" t="s">
        <v>159</v>
      </c>
      <c r="D78" s="67">
        <v>38.83</v>
      </c>
      <c r="E78" s="217" t="s">
        <v>160</v>
      </c>
      <c r="F78" s="5">
        <v>149.66</v>
      </c>
      <c r="G78" s="12" t="s">
        <v>15</v>
      </c>
      <c r="H78" s="103">
        <f>D78*1.2635</f>
        <v>49.06</v>
      </c>
      <c r="I78" s="5">
        <f>SUM(F78*H78)</f>
        <v>7342.32</v>
      </c>
      <c r="J78" s="13"/>
      <c r="L78" s="47"/>
    </row>
    <row r="79" spans="2:12" ht="15">
      <c r="B79" s="216" t="s">
        <v>255</v>
      </c>
      <c r="C79" s="57" t="s">
        <v>161</v>
      </c>
      <c r="D79" s="67">
        <v>39.33</v>
      </c>
      <c r="E79" s="217" t="s">
        <v>162</v>
      </c>
      <c r="F79" s="5">
        <v>47.68</v>
      </c>
      <c r="G79" s="12" t="s">
        <v>15</v>
      </c>
      <c r="H79" s="103">
        <f>D79*1.2635</f>
        <v>49.69</v>
      </c>
      <c r="I79" s="5">
        <f>SUM(F79*H79)</f>
        <v>2369.22</v>
      </c>
      <c r="J79" s="13"/>
      <c r="L79" s="47"/>
    </row>
    <row r="80" spans="2:12" ht="15">
      <c r="B80" s="84" t="s">
        <v>256</v>
      </c>
      <c r="C80" s="57" t="s">
        <v>161</v>
      </c>
      <c r="D80" s="67">
        <v>39.33</v>
      </c>
      <c r="E80" s="217" t="s">
        <v>163</v>
      </c>
      <c r="F80" s="5">
        <v>6.13</v>
      </c>
      <c r="G80" s="12" t="s">
        <v>15</v>
      </c>
      <c r="H80" s="103">
        <f>D80*1.2635</f>
        <v>49.69</v>
      </c>
      <c r="I80" s="5">
        <f>SUM(F80*H80)</f>
        <v>304.6</v>
      </c>
      <c r="J80" s="13" t="s">
        <v>0</v>
      </c>
      <c r="L80" s="47"/>
    </row>
    <row r="81" spans="2:12" ht="16.5">
      <c r="B81" s="84"/>
      <c r="C81" s="207"/>
      <c r="D81" s="208"/>
      <c r="E81" s="15" t="s">
        <v>230</v>
      </c>
      <c r="F81" s="5"/>
      <c r="G81" s="12"/>
      <c r="H81" s="209" t="s">
        <v>0</v>
      </c>
      <c r="I81" s="5" t="s">
        <v>0</v>
      </c>
      <c r="J81" s="13"/>
      <c r="L81" s="47"/>
    </row>
    <row r="82" spans="2:12" ht="15">
      <c r="B82" s="84" t="s">
        <v>257</v>
      </c>
      <c r="C82" s="98" t="s">
        <v>231</v>
      </c>
      <c r="D82" s="67">
        <v>367.29</v>
      </c>
      <c r="E82" s="87" t="s">
        <v>232</v>
      </c>
      <c r="F82" s="5">
        <v>2.12</v>
      </c>
      <c r="G82" s="12" t="s">
        <v>20</v>
      </c>
      <c r="H82" s="103">
        <f>D82*1.2635</f>
        <v>464.07</v>
      </c>
      <c r="I82" s="5">
        <f>SUM(F82*H82)</f>
        <v>983.83</v>
      </c>
      <c r="J82" s="13"/>
      <c r="L82" s="47"/>
    </row>
    <row r="83" spans="2:12" ht="15">
      <c r="B83" s="84" t="s">
        <v>258</v>
      </c>
      <c r="C83" s="98" t="s">
        <v>154</v>
      </c>
      <c r="D83" s="67">
        <v>5.84</v>
      </c>
      <c r="E83" s="87" t="s">
        <v>233</v>
      </c>
      <c r="F83" s="5">
        <v>155.22</v>
      </c>
      <c r="G83" s="12" t="s">
        <v>155</v>
      </c>
      <c r="H83" s="103">
        <f>D83*1.2635</f>
        <v>7.38</v>
      </c>
      <c r="I83" s="5">
        <f>SUM(F83*H83)</f>
        <v>1145.52</v>
      </c>
      <c r="J83" s="13"/>
      <c r="L83" s="47"/>
    </row>
    <row r="84" spans="2:12" ht="15">
      <c r="B84" s="84" t="s">
        <v>259</v>
      </c>
      <c r="C84" s="98" t="s">
        <v>234</v>
      </c>
      <c r="D84" s="67">
        <v>413.34</v>
      </c>
      <c r="E84" s="214" t="s">
        <v>235</v>
      </c>
      <c r="F84" s="5">
        <v>5.65</v>
      </c>
      <c r="G84" s="215" t="s">
        <v>20</v>
      </c>
      <c r="H84" s="103">
        <f>D84*1.2635</f>
        <v>522.26</v>
      </c>
      <c r="I84" s="5">
        <f>SUM(F84*H84)</f>
        <v>2950.77</v>
      </c>
      <c r="J84" s="122"/>
      <c r="L84" s="47"/>
    </row>
    <row r="85" spans="1:10" s="46" customFormat="1" ht="17.25" thickBot="1">
      <c r="A85"/>
      <c r="B85" s="218"/>
      <c r="C85" s="219" t="s">
        <v>0</v>
      </c>
      <c r="D85" s="220"/>
      <c r="E85" s="17" t="s">
        <v>7</v>
      </c>
      <c r="F85" s="18"/>
      <c r="G85" s="19"/>
      <c r="H85" s="221"/>
      <c r="I85" s="18"/>
      <c r="J85" s="86">
        <f>SUM(I70:I85)</f>
        <v>21864.01</v>
      </c>
    </row>
    <row r="86" spans="1:10" s="46" customFormat="1" ht="17.25" thickBot="1">
      <c r="A86"/>
      <c r="B86" s="110"/>
      <c r="C86" s="111"/>
      <c r="D86" s="112"/>
      <c r="E86" s="113"/>
      <c r="F86" s="114"/>
      <c r="G86" s="115"/>
      <c r="H86" s="112"/>
      <c r="I86" s="114"/>
      <c r="J86" s="116"/>
    </row>
    <row r="87" spans="1:10" s="46" customFormat="1" ht="18" thickBot="1">
      <c r="A87"/>
      <c r="B87" s="20"/>
      <c r="C87" s="21"/>
      <c r="D87" s="66"/>
      <c r="E87" s="21" t="s">
        <v>42</v>
      </c>
      <c r="F87" s="22"/>
      <c r="G87" s="36"/>
      <c r="H87" s="104"/>
      <c r="I87" s="23"/>
      <c r="J87" s="95">
        <f>SUM(I11:I84)</f>
        <v>155239.4</v>
      </c>
    </row>
    <row r="88" spans="1:10" s="46" customFormat="1" ht="15">
      <c r="A88"/>
      <c r="B88" s="3"/>
      <c r="C88" s="3"/>
      <c r="D88" s="61"/>
      <c r="E88" s="3" t="str">
        <f>'Relação Ruas'!B23</f>
        <v>Maravilha (SC), 26 de Agosto de 2016.</v>
      </c>
      <c r="F88" s="4" t="s">
        <v>0</v>
      </c>
      <c r="G88" s="75" t="s">
        <v>0</v>
      </c>
      <c r="H88" s="105"/>
      <c r="I88" s="45"/>
      <c r="J88" s="4"/>
    </row>
    <row r="89" spans="1:10" s="46" customFormat="1" ht="15">
      <c r="A89"/>
      <c r="B89" s="3" t="s">
        <v>123</v>
      </c>
      <c r="C89" s="3"/>
      <c r="D89" s="61"/>
      <c r="E89" s="3"/>
      <c r="F89" s="4"/>
      <c r="G89" s="75"/>
      <c r="H89" s="105"/>
      <c r="I89" s="45"/>
      <c r="J89" s="4"/>
    </row>
    <row r="90" spans="1:10" s="46" customFormat="1" ht="15">
      <c r="A90"/>
      <c r="B90" s="3" t="s">
        <v>50</v>
      </c>
      <c r="C90" s="3"/>
      <c r="D90" s="61"/>
      <c r="E90" s="3"/>
      <c r="F90" s="4"/>
      <c r="G90" s="33"/>
      <c r="H90" s="106"/>
      <c r="I90" s="5"/>
      <c r="J90" s="4"/>
    </row>
    <row r="91" spans="1:10" s="46" customFormat="1" ht="15">
      <c r="A91"/>
      <c r="B91" s="3" t="s">
        <v>187</v>
      </c>
      <c r="C91" s="3"/>
      <c r="D91" s="61"/>
      <c r="E91"/>
      <c r="F91" s="3" t="s">
        <v>51</v>
      </c>
      <c r="G91" s="33"/>
      <c r="H91" s="61"/>
      <c r="I91" s="5"/>
      <c r="J91" s="4"/>
    </row>
    <row r="92" spans="1:10" s="46" customFormat="1" ht="16.5">
      <c r="A92"/>
      <c r="B92" s="3"/>
      <c r="C92" s="3"/>
      <c r="D92" s="61"/>
      <c r="E92"/>
      <c r="F92" s="278" t="s">
        <v>60</v>
      </c>
      <c r="G92" s="278"/>
      <c r="H92" s="278"/>
      <c r="I92" s="278"/>
      <c r="J92" s="5"/>
    </row>
    <row r="93" spans="1:10" s="46" customFormat="1" ht="16.5">
      <c r="A93"/>
      <c r="B93" s="3"/>
      <c r="C93" s="3"/>
      <c r="D93" s="61"/>
      <c r="E93"/>
      <c r="F93" s="279" t="s">
        <v>61</v>
      </c>
      <c r="G93" s="279"/>
      <c r="H93" s="279"/>
      <c r="I93" s="279"/>
      <c r="J93" s="5"/>
    </row>
    <row r="94" spans="1:10" s="46" customFormat="1" ht="15.75">
      <c r="A94"/>
      <c r="B94" s="71" t="s">
        <v>228</v>
      </c>
      <c r="C94" s="71"/>
      <c r="D94" s="72"/>
      <c r="E94" s="71"/>
      <c r="F94" s="280" t="s">
        <v>62</v>
      </c>
      <c r="G94" s="280"/>
      <c r="H94" s="280"/>
      <c r="I94" s="280"/>
      <c r="J94" s="4"/>
    </row>
    <row r="95" spans="1:10" s="46" customFormat="1" ht="15.75">
      <c r="A95"/>
      <c r="B95" s="71" t="s">
        <v>140</v>
      </c>
      <c r="C95" s="71"/>
      <c r="D95" s="72"/>
      <c r="E95" s="71"/>
      <c r="F95" s="4"/>
      <c r="G95" s="33"/>
      <c r="H95" s="61"/>
      <c r="I95" s="5"/>
      <c r="J95" s="4"/>
    </row>
    <row r="96" spans="1:10" s="46" customFormat="1" ht="17.25" thickBot="1">
      <c r="A96"/>
      <c r="B96" s="108" t="s">
        <v>122</v>
      </c>
      <c r="C96" s="15"/>
      <c r="D96" s="107"/>
      <c r="E96" s="15"/>
      <c r="F96" s="11"/>
      <c r="G96" s="90"/>
      <c r="H96" s="107"/>
      <c r="I96" s="11"/>
      <c r="J96" s="11"/>
    </row>
    <row r="97" spans="1:10" s="46" customFormat="1" ht="16.5">
      <c r="A97"/>
      <c r="B97" s="76" t="s">
        <v>25</v>
      </c>
      <c r="C97" s="77"/>
      <c r="D97" s="78"/>
      <c r="E97" s="77"/>
      <c r="F97" s="27"/>
      <c r="G97" s="79"/>
      <c r="H97" s="78"/>
      <c r="I97" s="80"/>
      <c r="J97" s="11"/>
    </row>
    <row r="98" spans="1:10" s="46" customFormat="1" ht="17.25" thickBot="1">
      <c r="A98"/>
      <c r="B98" s="81" t="s">
        <v>40</v>
      </c>
      <c r="C98" s="82"/>
      <c r="D98" s="83"/>
      <c r="E98" s="82"/>
      <c r="F98" s="18"/>
      <c r="G98" s="19"/>
      <c r="H98" s="83"/>
      <c r="I98" s="109"/>
      <c r="J98" s="5"/>
    </row>
  </sheetData>
  <sheetProtection/>
  <mergeCells count="4">
    <mergeCell ref="B2:J2"/>
    <mergeCell ref="F92:I92"/>
    <mergeCell ref="F93:I93"/>
    <mergeCell ref="F94:I94"/>
  </mergeCells>
  <printOptions horizontalCentered="1" verticalCentered="1"/>
  <pageMargins left="0.7874015748031497" right="0.7874015748031497" top="2.1653543307086616" bottom="0.5905511811023623" header="0" footer="0"/>
  <pageSetup fitToHeight="1" fitToWidth="1" horizontalDpi="600" verticalDpi="600" orientation="portrait" scale="3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="80" zoomScaleNormal="80" zoomScalePageLayoutView="0" workbookViewId="0" topLeftCell="A1">
      <selection activeCell="G19" sqref="G19"/>
    </sheetView>
  </sheetViews>
  <sheetFormatPr defaultColWidth="9.140625" defaultRowHeight="12.75"/>
  <cols>
    <col min="2" max="2" width="7.00390625" style="0" customWidth="1"/>
    <col min="3" max="3" width="16.421875" style="0" customWidth="1"/>
    <col min="4" max="4" width="10.7109375" style="46" customWidth="1"/>
    <col min="5" max="5" width="70.7109375" style="0" customWidth="1"/>
    <col min="6" max="6" width="10.7109375" style="1" customWidth="1"/>
    <col min="7" max="7" width="6.7109375" style="37" customWidth="1"/>
    <col min="8" max="8" width="10.7109375" style="46" customWidth="1"/>
    <col min="9" max="9" width="12.7109375" style="2" customWidth="1"/>
    <col min="10" max="10" width="13.7109375" style="1" customWidth="1"/>
    <col min="11" max="11" width="12.7109375" style="46" customWidth="1"/>
    <col min="12" max="12" width="10.7109375" style="46" customWidth="1"/>
    <col min="13" max="13" width="12.7109375" style="46" customWidth="1"/>
  </cols>
  <sheetData>
    <row r="1" spans="1:10" ht="22.5">
      <c r="A1" t="s">
        <v>0</v>
      </c>
      <c r="B1" s="14"/>
      <c r="C1" s="14"/>
      <c r="D1" s="62"/>
      <c r="E1" s="29"/>
      <c r="F1" s="30"/>
      <c r="G1" s="34"/>
      <c r="H1" s="99"/>
      <c r="I1" s="31"/>
      <c r="J1" s="32"/>
    </row>
    <row r="2" spans="2:10" ht="46.5">
      <c r="B2" s="277" t="s">
        <v>113</v>
      </c>
      <c r="C2" s="277"/>
      <c r="D2" s="277"/>
      <c r="E2" s="277"/>
      <c r="F2" s="277"/>
      <c r="G2" s="277"/>
      <c r="H2" s="277"/>
      <c r="I2" s="277"/>
      <c r="J2" s="277"/>
    </row>
    <row r="3" spans="2:10" ht="16.5">
      <c r="B3" s="3" t="s">
        <v>143</v>
      </c>
      <c r="C3" s="3"/>
      <c r="D3" s="61"/>
      <c r="E3" s="6"/>
      <c r="F3" s="7"/>
      <c r="G3" s="35"/>
      <c r="H3" s="63"/>
      <c r="I3" s="5"/>
      <c r="J3" s="4"/>
    </row>
    <row r="4" spans="2:10" ht="16.5">
      <c r="B4" s="3" t="s">
        <v>120</v>
      </c>
      <c r="C4" s="3"/>
      <c r="D4" s="61"/>
      <c r="E4" s="6"/>
      <c r="F4" s="7"/>
      <c r="G4" s="35"/>
      <c r="H4" s="63"/>
      <c r="I4" s="44"/>
      <c r="J4" s="11"/>
    </row>
    <row r="5" spans="2:10" ht="17.25" thickBot="1">
      <c r="B5" s="3" t="s">
        <v>111</v>
      </c>
      <c r="C5" s="3"/>
      <c r="D5" s="61"/>
      <c r="E5" s="6"/>
      <c r="F5" s="7"/>
      <c r="G5" s="35"/>
      <c r="H5" s="63"/>
      <c r="I5" s="44"/>
      <c r="J5" s="11"/>
    </row>
    <row r="6" spans="2:10" ht="17.25" thickBot="1">
      <c r="B6" s="3" t="s">
        <v>142</v>
      </c>
      <c r="C6" s="3"/>
      <c r="D6" s="61"/>
      <c r="E6" s="6"/>
      <c r="F6" s="7"/>
      <c r="G6" s="35"/>
      <c r="H6" s="63"/>
      <c r="I6" s="97" t="s">
        <v>121</v>
      </c>
      <c r="J6" s="11"/>
    </row>
    <row r="7" spans="2:10" ht="16.5">
      <c r="B7" s="3" t="s">
        <v>119</v>
      </c>
      <c r="C7" s="3"/>
      <c r="D7" s="61"/>
      <c r="E7" s="6"/>
      <c r="F7" s="7"/>
      <c r="G7" s="35"/>
      <c r="H7" s="63"/>
      <c r="I7" s="5"/>
      <c r="J7" s="11"/>
    </row>
    <row r="8" spans="2:10" ht="17.25" thickBot="1">
      <c r="B8" s="3"/>
      <c r="C8" s="3"/>
      <c r="D8" s="61"/>
      <c r="E8" s="6"/>
      <c r="F8" s="7"/>
      <c r="G8" s="35"/>
      <c r="H8" s="63"/>
      <c r="I8" s="18"/>
      <c r="J8" s="11"/>
    </row>
    <row r="9" spans="2:13" ht="16.5">
      <c r="B9" s="38" t="s">
        <v>1</v>
      </c>
      <c r="C9" s="54" t="s">
        <v>26</v>
      </c>
      <c r="D9" s="64" t="s">
        <v>28</v>
      </c>
      <c r="E9" s="39" t="s">
        <v>2</v>
      </c>
      <c r="F9" s="40" t="s">
        <v>12</v>
      </c>
      <c r="G9" s="41" t="s">
        <v>13</v>
      </c>
      <c r="H9" s="100" t="s">
        <v>38</v>
      </c>
      <c r="I9" s="42" t="s">
        <v>14</v>
      </c>
      <c r="J9" s="43" t="s">
        <v>3</v>
      </c>
      <c r="L9" s="47"/>
      <c r="M9" s="47"/>
    </row>
    <row r="10" spans="2:10" ht="17.25" thickBot="1">
      <c r="B10" s="48"/>
      <c r="C10" s="55" t="s">
        <v>27</v>
      </c>
      <c r="D10" s="65" t="s">
        <v>27</v>
      </c>
      <c r="E10" s="49"/>
      <c r="F10" s="50" t="s">
        <v>0</v>
      </c>
      <c r="G10" s="51" t="s">
        <v>0</v>
      </c>
      <c r="H10" s="101" t="s">
        <v>4</v>
      </c>
      <c r="I10" s="52" t="s">
        <v>4</v>
      </c>
      <c r="J10" s="53" t="s">
        <v>5</v>
      </c>
    </row>
    <row r="11" spans="2:10" ht="17.25" thickBot="1">
      <c r="B11" s="20" t="s">
        <v>6</v>
      </c>
      <c r="C11" s="21"/>
      <c r="D11" s="66"/>
      <c r="E11" s="24" t="s">
        <v>67</v>
      </c>
      <c r="F11" s="8" t="s">
        <v>0</v>
      </c>
      <c r="G11" s="9" t="s">
        <v>0</v>
      </c>
      <c r="H11" s="102" t="s">
        <v>0</v>
      </c>
      <c r="I11" s="8" t="s">
        <v>0</v>
      </c>
      <c r="J11" s="85"/>
    </row>
    <row r="12" spans="2:10" ht="15">
      <c r="B12" s="84" t="s">
        <v>11</v>
      </c>
      <c r="C12" s="98" t="s">
        <v>63</v>
      </c>
      <c r="D12" s="67">
        <v>343.2</v>
      </c>
      <c r="E12" s="87" t="s">
        <v>186</v>
      </c>
      <c r="F12" s="5">
        <v>0</v>
      </c>
      <c r="G12" s="12" t="s">
        <v>15</v>
      </c>
      <c r="H12" s="103">
        <f>D12*1.2635</f>
        <v>433.63</v>
      </c>
      <c r="I12" s="5">
        <f>SUM(F12*H12)</f>
        <v>0</v>
      </c>
      <c r="J12" s="88" t="s">
        <v>0</v>
      </c>
    </row>
    <row r="13" spans="2:12" ht="17.25" thickBot="1">
      <c r="B13" s="60"/>
      <c r="C13" s="59"/>
      <c r="D13" s="68"/>
      <c r="E13" s="17" t="s">
        <v>7</v>
      </c>
      <c r="F13" s="18"/>
      <c r="G13" s="19"/>
      <c r="H13" s="83"/>
      <c r="I13" s="18"/>
      <c r="J13" s="86">
        <f>SUM(I11:I12)</f>
        <v>0</v>
      </c>
      <c r="L13" s="47"/>
    </row>
    <row r="14" spans="2:10" ht="17.25" thickBot="1">
      <c r="B14" s="20" t="s">
        <v>8</v>
      </c>
      <c r="C14" s="21"/>
      <c r="D14" s="66"/>
      <c r="E14" s="24" t="s">
        <v>41</v>
      </c>
      <c r="F14" s="27"/>
      <c r="G14" s="9"/>
      <c r="H14" s="103" t="s">
        <v>0</v>
      </c>
      <c r="I14" s="8"/>
      <c r="J14" s="10"/>
    </row>
    <row r="15" spans="2:11" ht="15">
      <c r="B15" s="117" t="s">
        <v>9</v>
      </c>
      <c r="C15" s="118" t="s">
        <v>64</v>
      </c>
      <c r="D15" s="119">
        <v>4.88</v>
      </c>
      <c r="E15" s="87" t="s">
        <v>39</v>
      </c>
      <c r="F15" s="5">
        <v>64.56</v>
      </c>
      <c r="G15" s="12" t="s">
        <v>20</v>
      </c>
      <c r="H15" s="103">
        <f>D15*1.2635</f>
        <v>6.17</v>
      </c>
      <c r="I15" s="5">
        <f>SUM(F15*H15)</f>
        <v>398.34</v>
      </c>
      <c r="J15" s="88"/>
      <c r="K15" s="47"/>
    </row>
    <row r="16" spans="2:11" ht="15">
      <c r="B16" s="117" t="s">
        <v>29</v>
      </c>
      <c r="C16" s="120" t="s">
        <v>65</v>
      </c>
      <c r="D16" s="121">
        <v>5.02</v>
      </c>
      <c r="E16" s="87" t="s">
        <v>31</v>
      </c>
      <c r="F16" s="5">
        <v>131.69</v>
      </c>
      <c r="G16" s="12" t="s">
        <v>20</v>
      </c>
      <c r="H16" s="103">
        <f>D16*1.2635</f>
        <v>6.34</v>
      </c>
      <c r="I16" s="5">
        <f>SUM(F16*H16)</f>
        <v>834.91</v>
      </c>
      <c r="J16" s="88"/>
      <c r="K16" s="47"/>
    </row>
    <row r="17" spans="2:12" ht="15">
      <c r="B17" s="117" t="s">
        <v>46</v>
      </c>
      <c r="C17" s="120" t="s">
        <v>66</v>
      </c>
      <c r="D17" s="121">
        <v>3.88</v>
      </c>
      <c r="E17" s="87" t="s">
        <v>32</v>
      </c>
      <c r="F17" s="5">
        <v>87.79</v>
      </c>
      <c r="G17" s="12" t="s">
        <v>20</v>
      </c>
      <c r="H17" s="103">
        <f>D17*1.2635</f>
        <v>4.9</v>
      </c>
      <c r="I17" s="5">
        <f>SUM(F17*H17)</f>
        <v>430.17</v>
      </c>
      <c r="J17" s="88"/>
      <c r="K17" s="47"/>
      <c r="L17" s="96"/>
    </row>
    <row r="18" spans="2:12" ht="15">
      <c r="B18" s="117" t="s">
        <v>47</v>
      </c>
      <c r="C18" s="120" t="s">
        <v>93</v>
      </c>
      <c r="D18" s="121">
        <v>19.77</v>
      </c>
      <c r="E18" s="87" t="s">
        <v>94</v>
      </c>
      <c r="F18" s="5">
        <v>54.87</v>
      </c>
      <c r="G18" s="12" t="s">
        <v>20</v>
      </c>
      <c r="H18" s="103">
        <f>D18*1.2635</f>
        <v>24.98</v>
      </c>
      <c r="I18" s="5">
        <f>SUM(F18*H18)</f>
        <v>1370.65</v>
      </c>
      <c r="J18" s="88"/>
      <c r="K18" s="47"/>
      <c r="L18" s="96"/>
    </row>
    <row r="19" spans="2:13" ht="17.25" thickBot="1">
      <c r="B19" s="16" t="s">
        <v>0</v>
      </c>
      <c r="C19" s="57" t="s">
        <v>0</v>
      </c>
      <c r="D19" s="67" t="s">
        <v>0</v>
      </c>
      <c r="E19" s="15" t="s">
        <v>33</v>
      </c>
      <c r="F19" s="5"/>
      <c r="G19" s="12"/>
      <c r="H19" s="103"/>
      <c r="I19" s="5"/>
      <c r="J19" s="74">
        <f>SUM(I15:I18)</f>
        <v>3034.07</v>
      </c>
      <c r="L19" s="47"/>
      <c r="M19" s="96"/>
    </row>
    <row r="20" spans="2:12" ht="17.25" thickBot="1">
      <c r="B20" s="20" t="s">
        <v>16</v>
      </c>
      <c r="C20" s="21"/>
      <c r="D20" s="66"/>
      <c r="E20" s="24" t="s">
        <v>17</v>
      </c>
      <c r="F20" s="27"/>
      <c r="G20" s="79" t="s">
        <v>0</v>
      </c>
      <c r="H20" s="102" t="s">
        <v>0</v>
      </c>
      <c r="I20" s="8" t="s">
        <v>0</v>
      </c>
      <c r="J20" s="10" t="s">
        <v>0</v>
      </c>
      <c r="L20" s="96"/>
    </row>
    <row r="21" spans="2:12" ht="16.5">
      <c r="B21" s="70"/>
      <c r="C21" s="162"/>
      <c r="D21" s="163"/>
      <c r="E21" s="164" t="s">
        <v>19</v>
      </c>
      <c r="F21" s="5"/>
      <c r="G21" s="12" t="s">
        <v>0</v>
      </c>
      <c r="H21" s="103" t="s">
        <v>0</v>
      </c>
      <c r="I21" s="5" t="s">
        <v>0</v>
      </c>
      <c r="J21" s="122"/>
      <c r="L21" s="96"/>
    </row>
    <row r="22" spans="2:12" ht="15">
      <c r="B22" s="84" t="s">
        <v>18</v>
      </c>
      <c r="C22" s="57" t="s">
        <v>117</v>
      </c>
      <c r="D22" s="67">
        <v>6.65</v>
      </c>
      <c r="E22" s="87" t="s">
        <v>115</v>
      </c>
      <c r="F22" s="5">
        <v>45.75</v>
      </c>
      <c r="G22" s="12" t="s">
        <v>20</v>
      </c>
      <c r="H22" s="103">
        <f>D22*1.2635</f>
        <v>8.4</v>
      </c>
      <c r="I22" s="5">
        <f>SUM(F22*H22)</f>
        <v>384.3</v>
      </c>
      <c r="J22" s="161"/>
      <c r="K22" s="47"/>
      <c r="L22" s="96"/>
    </row>
    <row r="23" spans="2:12" ht="15">
      <c r="B23" s="84" t="s">
        <v>21</v>
      </c>
      <c r="C23" s="57" t="s">
        <v>116</v>
      </c>
      <c r="D23" s="67">
        <v>10.4</v>
      </c>
      <c r="E23" s="87" t="s">
        <v>95</v>
      </c>
      <c r="F23" s="5">
        <v>16.7</v>
      </c>
      <c r="G23" s="12" t="s">
        <v>20</v>
      </c>
      <c r="H23" s="103">
        <f>D23*1.2635</f>
        <v>13.14</v>
      </c>
      <c r="I23" s="5">
        <f>SUM(F23*H23)</f>
        <v>219.44</v>
      </c>
      <c r="J23" s="161"/>
      <c r="K23" s="47"/>
      <c r="L23" s="96"/>
    </row>
    <row r="24" spans="2:12" ht="15">
      <c r="B24" s="84" t="s">
        <v>59</v>
      </c>
      <c r="C24" s="120" t="s">
        <v>97</v>
      </c>
      <c r="D24" s="67">
        <v>61.85</v>
      </c>
      <c r="E24" s="87" t="s">
        <v>96</v>
      </c>
      <c r="F24" s="5">
        <v>21.05</v>
      </c>
      <c r="G24" s="12" t="s">
        <v>20</v>
      </c>
      <c r="H24" s="103">
        <f>D24*1.2635</f>
        <v>78.15</v>
      </c>
      <c r="I24" s="5">
        <f>SUM(F24*H24)</f>
        <v>1645.06</v>
      </c>
      <c r="J24" s="161"/>
      <c r="K24" s="47"/>
      <c r="L24" s="96"/>
    </row>
    <row r="25" spans="2:12" ht="15">
      <c r="B25" s="84" t="s">
        <v>222</v>
      </c>
      <c r="C25" s="57" t="s">
        <v>220</v>
      </c>
      <c r="D25" s="67">
        <v>37.27</v>
      </c>
      <c r="E25" s="87" t="s">
        <v>52</v>
      </c>
      <c r="F25" s="5">
        <v>64.29</v>
      </c>
      <c r="G25" s="12" t="s">
        <v>20</v>
      </c>
      <c r="H25" s="103">
        <f>D25*1.2635</f>
        <v>47.09</v>
      </c>
      <c r="I25" s="5">
        <f>SUM(F25*H25)</f>
        <v>3027.42</v>
      </c>
      <c r="J25" s="161"/>
      <c r="K25" s="47"/>
      <c r="L25" s="96"/>
    </row>
    <row r="26" spans="2:12" ht="16.5">
      <c r="B26" s="89"/>
      <c r="C26" s="57"/>
      <c r="D26" s="160"/>
      <c r="E26" s="164" t="s">
        <v>98</v>
      </c>
      <c r="F26" s="5"/>
      <c r="G26" s="12"/>
      <c r="H26" s="103"/>
      <c r="I26" s="5"/>
      <c r="J26" s="122"/>
      <c r="L26" s="96"/>
    </row>
    <row r="27" spans="2:12" ht="15">
      <c r="B27" s="84" t="s">
        <v>223</v>
      </c>
      <c r="C27" s="57" t="s">
        <v>239</v>
      </c>
      <c r="D27" s="67">
        <v>18.87</v>
      </c>
      <c r="E27" s="87" t="s">
        <v>237</v>
      </c>
      <c r="F27" s="5">
        <v>0</v>
      </c>
      <c r="G27" s="12" t="s">
        <v>22</v>
      </c>
      <c r="H27" s="103">
        <f>D27*1.2635</f>
        <v>23.84</v>
      </c>
      <c r="I27" s="5">
        <f>SUM(F27*H27)</f>
        <v>0</v>
      </c>
      <c r="J27" s="161"/>
      <c r="K27" s="47"/>
      <c r="L27" s="96"/>
    </row>
    <row r="28" spans="2:12" ht="15">
      <c r="B28" s="84" t="s">
        <v>224</v>
      </c>
      <c r="C28" s="57" t="s">
        <v>240</v>
      </c>
      <c r="D28" s="67">
        <v>28.3</v>
      </c>
      <c r="E28" s="87" t="s">
        <v>238</v>
      </c>
      <c r="F28" s="5">
        <v>0</v>
      </c>
      <c r="G28" s="12" t="s">
        <v>22</v>
      </c>
      <c r="H28" s="103">
        <f>D28*1.2635</f>
        <v>35.76</v>
      </c>
      <c r="I28" s="5">
        <f>SUM(F28*H28)</f>
        <v>0</v>
      </c>
      <c r="J28" s="161"/>
      <c r="K28" s="47"/>
      <c r="L28" s="96"/>
    </row>
    <row r="29" spans="2:12" ht="15">
      <c r="B29" s="84" t="s">
        <v>225</v>
      </c>
      <c r="C29" s="57" t="s">
        <v>108</v>
      </c>
      <c r="D29" s="67">
        <v>24.95</v>
      </c>
      <c r="E29" s="87" t="s">
        <v>109</v>
      </c>
      <c r="F29" s="5">
        <v>78.5</v>
      </c>
      <c r="G29" s="12" t="s">
        <v>22</v>
      </c>
      <c r="H29" s="103">
        <f>D29*1.2635</f>
        <v>31.52</v>
      </c>
      <c r="I29" s="5">
        <f>SUM(F29*H29)</f>
        <v>2474.32</v>
      </c>
      <c r="J29" s="161"/>
      <c r="K29" s="47"/>
      <c r="L29" s="96"/>
    </row>
    <row r="30" spans="2:12" ht="15">
      <c r="B30" s="84" t="s">
        <v>226</v>
      </c>
      <c r="C30" s="57" t="s">
        <v>124</v>
      </c>
      <c r="D30" s="67">
        <v>36.28</v>
      </c>
      <c r="E30" s="87" t="s">
        <v>110</v>
      </c>
      <c r="F30" s="5">
        <v>78.5</v>
      </c>
      <c r="G30" s="12" t="s">
        <v>22</v>
      </c>
      <c r="H30" s="103">
        <f>D30*1.2635</f>
        <v>45.84</v>
      </c>
      <c r="I30" s="5">
        <f>SUM(F30*H30)</f>
        <v>3598.44</v>
      </c>
      <c r="J30" s="161"/>
      <c r="K30" s="47"/>
      <c r="L30" s="96"/>
    </row>
    <row r="31" spans="2:12" ht="16.5">
      <c r="B31" s="89"/>
      <c r="C31" s="57"/>
      <c r="D31" s="160"/>
      <c r="E31" s="15" t="s">
        <v>90</v>
      </c>
      <c r="F31" s="5"/>
      <c r="G31" s="12"/>
      <c r="H31" s="103"/>
      <c r="I31" s="5"/>
      <c r="J31" s="122"/>
      <c r="K31" s="47"/>
      <c r="L31" s="96"/>
    </row>
    <row r="32" spans="2:12" ht="15">
      <c r="B32" s="84" t="s">
        <v>227</v>
      </c>
      <c r="C32" s="57" t="s">
        <v>207</v>
      </c>
      <c r="D32" s="67">
        <v>1257.85</v>
      </c>
      <c r="E32" s="87" t="s">
        <v>236</v>
      </c>
      <c r="F32" s="5">
        <v>5</v>
      </c>
      <c r="G32" s="12" t="s">
        <v>118</v>
      </c>
      <c r="H32" s="103">
        <f>D32*1.2635</f>
        <v>1589.29</v>
      </c>
      <c r="I32" s="5">
        <f>SUM(F32*H32)</f>
        <v>7946.45</v>
      </c>
      <c r="J32" s="122"/>
      <c r="K32" s="47"/>
      <c r="L32" s="96"/>
    </row>
    <row r="33" spans="2:12" ht="17.25" thickBot="1">
      <c r="B33" s="60"/>
      <c r="C33" s="58"/>
      <c r="D33" s="68" t="s">
        <v>0</v>
      </c>
      <c r="E33" s="17" t="s">
        <v>7</v>
      </c>
      <c r="F33" s="18"/>
      <c r="G33" s="19"/>
      <c r="H33" s="83"/>
      <c r="I33" s="18"/>
      <c r="J33" s="28">
        <f>SUM(I20:I32)</f>
        <v>19295.43</v>
      </c>
      <c r="L33" s="47"/>
    </row>
    <row r="34" spans="2:12" ht="17.25" thickBot="1">
      <c r="B34" s="25" t="s">
        <v>23</v>
      </c>
      <c r="C34" s="56"/>
      <c r="D34" s="69"/>
      <c r="E34" s="26" t="s">
        <v>10</v>
      </c>
      <c r="F34" s="11"/>
      <c r="G34" s="90" t="s">
        <v>0</v>
      </c>
      <c r="H34" s="103" t="s">
        <v>0</v>
      </c>
      <c r="I34" s="5" t="s">
        <v>0</v>
      </c>
      <c r="J34" s="13" t="s">
        <v>0</v>
      </c>
      <c r="L34" s="47"/>
    </row>
    <row r="35" spans="2:12" ht="15">
      <c r="B35" s="273" t="s">
        <v>24</v>
      </c>
      <c r="C35" s="91" t="s">
        <v>49</v>
      </c>
      <c r="D35" s="92">
        <v>0.52</v>
      </c>
      <c r="E35" s="87" t="s">
        <v>34</v>
      </c>
      <c r="F35" s="5">
        <v>2190.8</v>
      </c>
      <c r="G35" s="12" t="s">
        <v>15</v>
      </c>
      <c r="H35" s="103">
        <f>D35*1.2635</f>
        <v>0.66</v>
      </c>
      <c r="I35" s="5">
        <f>SUM(F35*H35)</f>
        <v>1445.93</v>
      </c>
      <c r="J35" s="88"/>
      <c r="K35" s="47"/>
      <c r="L35" s="96"/>
    </row>
    <row r="36" spans="2:12" ht="16.5">
      <c r="B36" s="89"/>
      <c r="C36" s="57"/>
      <c r="D36" s="160"/>
      <c r="E36" s="15" t="s">
        <v>56</v>
      </c>
      <c r="F36" s="5"/>
      <c r="G36" s="12"/>
      <c r="H36" s="103"/>
      <c r="I36" s="5"/>
      <c r="J36" s="88"/>
      <c r="K36" s="47"/>
      <c r="L36" s="96"/>
    </row>
    <row r="37" spans="2:12" ht="15">
      <c r="B37" s="16" t="s">
        <v>30</v>
      </c>
      <c r="C37" s="123" t="s">
        <v>53</v>
      </c>
      <c r="D37" s="67">
        <v>34.88</v>
      </c>
      <c r="E37" s="87" t="s">
        <v>54</v>
      </c>
      <c r="F37" s="5">
        <v>328.6</v>
      </c>
      <c r="G37" s="12" t="s">
        <v>55</v>
      </c>
      <c r="H37" s="103">
        <f>D37*1.2635</f>
        <v>44.07</v>
      </c>
      <c r="I37" s="5">
        <f>SUM(F37*H37)</f>
        <v>14481.4</v>
      </c>
      <c r="J37" s="122"/>
      <c r="K37" s="47"/>
      <c r="L37" s="96"/>
    </row>
    <row r="38" spans="2:12" ht="16.5">
      <c r="B38" s="89"/>
      <c r="C38" s="57"/>
      <c r="D38" s="160"/>
      <c r="E38" s="15" t="s">
        <v>35</v>
      </c>
      <c r="F38" s="5"/>
      <c r="G38" s="12"/>
      <c r="H38" s="103"/>
      <c r="I38" s="5"/>
      <c r="J38" s="93"/>
      <c r="L38" s="96"/>
    </row>
    <row r="39" spans="1:12" ht="15">
      <c r="A39" s="67"/>
      <c r="B39" s="84" t="s">
        <v>57</v>
      </c>
      <c r="C39" s="57" t="s">
        <v>125</v>
      </c>
      <c r="D39" s="67">
        <v>26.2</v>
      </c>
      <c r="E39" s="87" t="s">
        <v>91</v>
      </c>
      <c r="F39" s="5">
        <v>1344.75</v>
      </c>
      <c r="G39" s="12" t="s">
        <v>15</v>
      </c>
      <c r="H39" s="103">
        <f>D39*1.2635</f>
        <v>33.1</v>
      </c>
      <c r="I39" s="5">
        <f>SUM(F39*H39)</f>
        <v>44511.23</v>
      </c>
      <c r="J39" s="88"/>
      <c r="L39" s="96"/>
    </row>
    <row r="40" spans="1:12" ht="15">
      <c r="A40" s="67"/>
      <c r="B40" s="84" t="s">
        <v>58</v>
      </c>
      <c r="C40" s="57" t="s">
        <v>126</v>
      </c>
      <c r="D40" s="67">
        <v>7.38</v>
      </c>
      <c r="E40" s="87" t="s">
        <v>92</v>
      </c>
      <c r="F40" s="5">
        <v>1344.75</v>
      </c>
      <c r="G40" s="12" t="s">
        <v>15</v>
      </c>
      <c r="H40" s="103">
        <f>D40*1.2635</f>
        <v>9.32</v>
      </c>
      <c r="I40" s="5">
        <f>SUM(F40*H40)</f>
        <v>12533.07</v>
      </c>
      <c r="J40" s="88"/>
      <c r="K40" s="47"/>
      <c r="L40" s="96"/>
    </row>
    <row r="41" spans="2:12" ht="18.75" thickBot="1">
      <c r="B41" s="60"/>
      <c r="C41" s="58"/>
      <c r="D41" s="68"/>
      <c r="E41" s="17" t="s">
        <v>37</v>
      </c>
      <c r="F41" s="18"/>
      <c r="G41" s="19"/>
      <c r="H41" s="83"/>
      <c r="I41" s="18"/>
      <c r="J41" s="124">
        <f>SUM(I34:I40)</f>
        <v>72971.63</v>
      </c>
      <c r="L41" s="47"/>
    </row>
    <row r="42" spans="1:12" ht="17.25" thickBot="1">
      <c r="A42" s="73"/>
      <c r="B42" s="20" t="s">
        <v>43</v>
      </c>
      <c r="C42" s="21"/>
      <c r="D42" s="66"/>
      <c r="E42" s="24" t="s">
        <v>36</v>
      </c>
      <c r="F42" s="8"/>
      <c r="G42" s="9" t="s">
        <v>0</v>
      </c>
      <c r="H42" s="102" t="s">
        <v>0</v>
      </c>
      <c r="I42" s="8" t="s">
        <v>0</v>
      </c>
      <c r="J42" s="85"/>
      <c r="L42" s="96"/>
    </row>
    <row r="43" spans="2:12" ht="30">
      <c r="B43" s="200" t="s">
        <v>44</v>
      </c>
      <c r="C43" s="201" t="s">
        <v>127</v>
      </c>
      <c r="D43" s="202">
        <v>307.58</v>
      </c>
      <c r="E43" s="203" t="s">
        <v>128</v>
      </c>
      <c r="F43" s="204">
        <v>1</v>
      </c>
      <c r="G43" s="205" t="s">
        <v>118</v>
      </c>
      <c r="H43" s="103">
        <f>D43*1.2635</f>
        <v>388.63</v>
      </c>
      <c r="I43" s="204">
        <f>SUM(F43*H43)</f>
        <v>388.63</v>
      </c>
      <c r="J43" s="88"/>
      <c r="L43" s="96"/>
    </row>
    <row r="44" spans="2:12" ht="30">
      <c r="B44" s="200" t="s">
        <v>48</v>
      </c>
      <c r="C44" s="201" t="s">
        <v>129</v>
      </c>
      <c r="D44" s="202">
        <v>237.98</v>
      </c>
      <c r="E44" s="203" t="s">
        <v>130</v>
      </c>
      <c r="F44" s="204">
        <v>2</v>
      </c>
      <c r="G44" s="205" t="s">
        <v>118</v>
      </c>
      <c r="H44" s="103">
        <f>D44*1.2635</f>
        <v>300.69</v>
      </c>
      <c r="I44" s="204">
        <f>SUM(F44*H44)</f>
        <v>601.38</v>
      </c>
      <c r="J44" s="88"/>
      <c r="L44" s="96"/>
    </row>
    <row r="45" spans="2:12" ht="15">
      <c r="B45" s="84" t="s">
        <v>87</v>
      </c>
      <c r="C45" s="98" t="s">
        <v>131</v>
      </c>
      <c r="D45" s="67">
        <v>100.05</v>
      </c>
      <c r="E45" s="87" t="s">
        <v>221</v>
      </c>
      <c r="F45" s="204">
        <v>2</v>
      </c>
      <c r="G45" s="12" t="s">
        <v>118</v>
      </c>
      <c r="H45" s="103">
        <f>D45*1.2635</f>
        <v>126.41</v>
      </c>
      <c r="I45" s="5">
        <f>SUM(F45*H45)</f>
        <v>252.82</v>
      </c>
      <c r="J45" s="88"/>
      <c r="L45" s="96"/>
    </row>
    <row r="46" spans="2:12" ht="15">
      <c r="B46" s="84" t="s">
        <v>88</v>
      </c>
      <c r="C46" s="94" t="s">
        <v>45</v>
      </c>
      <c r="D46" s="67">
        <v>251.71</v>
      </c>
      <c r="E46" s="87" t="s">
        <v>89</v>
      </c>
      <c r="F46" s="204">
        <v>1</v>
      </c>
      <c r="G46" s="12" t="s">
        <v>118</v>
      </c>
      <c r="H46" s="103">
        <f>D46*1.2635</f>
        <v>318.04</v>
      </c>
      <c r="I46" s="5">
        <f>SUM(F46*H46)</f>
        <v>318.04</v>
      </c>
      <c r="J46" s="88"/>
      <c r="L46" s="96"/>
    </row>
    <row r="47" spans="2:12" ht="17.25" thickBot="1">
      <c r="B47" s="60"/>
      <c r="C47" s="59"/>
      <c r="D47" s="68"/>
      <c r="E47" s="17" t="s">
        <v>7</v>
      </c>
      <c r="F47" s="18"/>
      <c r="G47" s="19"/>
      <c r="H47" s="83"/>
      <c r="I47" s="18"/>
      <c r="J47" s="86">
        <f>SUM(I43:I46)</f>
        <v>1560.87</v>
      </c>
      <c r="L47" s="47"/>
    </row>
    <row r="48" spans="1:12" ht="17.25" thickBot="1">
      <c r="A48" s="73"/>
      <c r="B48" s="20" t="s">
        <v>106</v>
      </c>
      <c r="C48" s="21"/>
      <c r="D48" s="66"/>
      <c r="E48" s="24" t="s">
        <v>133</v>
      </c>
      <c r="F48" s="8"/>
      <c r="G48" s="9" t="s">
        <v>0</v>
      </c>
      <c r="H48" s="102" t="s">
        <v>0</v>
      </c>
      <c r="I48" s="8" t="s">
        <v>0</v>
      </c>
      <c r="J48" s="85"/>
      <c r="L48" s="96"/>
    </row>
    <row r="49" spans="2:12" ht="15">
      <c r="B49" s="84" t="s">
        <v>107</v>
      </c>
      <c r="C49" s="98" t="s">
        <v>136</v>
      </c>
      <c r="D49" s="67">
        <v>659.81</v>
      </c>
      <c r="E49" s="87" t="s">
        <v>137</v>
      </c>
      <c r="F49" s="5">
        <v>1.4</v>
      </c>
      <c r="G49" s="12" t="s">
        <v>15</v>
      </c>
      <c r="H49" s="103">
        <f>D49*1.2635</f>
        <v>833.67</v>
      </c>
      <c r="I49" s="5">
        <f>SUM(F49*H49)</f>
        <v>1167.14</v>
      </c>
      <c r="J49" s="161"/>
      <c r="L49" s="96"/>
    </row>
    <row r="50" spans="2:12" ht="15">
      <c r="B50" s="84" t="s">
        <v>242</v>
      </c>
      <c r="C50" s="94" t="s">
        <v>45</v>
      </c>
      <c r="D50" s="67">
        <v>251.71</v>
      </c>
      <c r="E50" s="87" t="s">
        <v>89</v>
      </c>
      <c r="F50" s="5">
        <v>2</v>
      </c>
      <c r="G50" s="12" t="s">
        <v>118</v>
      </c>
      <c r="H50" s="103">
        <f>D50*1.2635</f>
        <v>318.04</v>
      </c>
      <c r="I50" s="5">
        <f>SUM(F50*H50)</f>
        <v>636.08</v>
      </c>
      <c r="J50" s="161"/>
      <c r="L50" s="96"/>
    </row>
    <row r="51" spans="2:12" ht="17.25" thickBot="1">
      <c r="B51" s="60"/>
      <c r="C51" s="59"/>
      <c r="D51" s="68"/>
      <c r="E51" s="17" t="s">
        <v>7</v>
      </c>
      <c r="F51" s="18"/>
      <c r="G51" s="19"/>
      <c r="H51" s="83"/>
      <c r="I51" s="18"/>
      <c r="J51" s="86">
        <f>SUM(I49:I50)</f>
        <v>1803.22</v>
      </c>
      <c r="L51" s="47"/>
    </row>
    <row r="52" spans="2:12" ht="17.25" thickBot="1">
      <c r="B52" s="20" t="s">
        <v>132</v>
      </c>
      <c r="C52" s="21"/>
      <c r="D52" s="66"/>
      <c r="E52" s="24" t="s">
        <v>144</v>
      </c>
      <c r="F52" s="27"/>
      <c r="G52" s="9"/>
      <c r="H52" s="206"/>
      <c r="I52" s="8"/>
      <c r="J52" s="10"/>
      <c r="L52" s="47"/>
    </row>
    <row r="53" spans="2:12" ht="16.5">
      <c r="B53" s="70"/>
      <c r="C53" s="207"/>
      <c r="D53" s="208"/>
      <c r="E53" s="15" t="s">
        <v>145</v>
      </c>
      <c r="F53" s="5"/>
      <c r="G53" s="12"/>
      <c r="H53" s="209" t="s">
        <v>0</v>
      </c>
      <c r="I53" s="5" t="s">
        <v>0</v>
      </c>
      <c r="J53" s="13"/>
      <c r="L53" s="47"/>
    </row>
    <row r="54" spans="2:12" ht="15">
      <c r="B54" s="84" t="s">
        <v>134</v>
      </c>
      <c r="C54" s="98" t="s">
        <v>146</v>
      </c>
      <c r="D54" s="67">
        <v>1.25</v>
      </c>
      <c r="E54" s="87" t="s">
        <v>147</v>
      </c>
      <c r="F54" s="5">
        <v>0</v>
      </c>
      <c r="G54" s="12" t="s">
        <v>15</v>
      </c>
      <c r="H54" s="103">
        <f>D54*1.2635</f>
        <v>1.58</v>
      </c>
      <c r="I54" s="5">
        <f>SUM(F54*H54)</f>
        <v>0</v>
      </c>
      <c r="J54" s="13"/>
      <c r="L54" s="47"/>
    </row>
    <row r="55" spans="2:12" ht="16.5">
      <c r="B55" s="89"/>
      <c r="C55" s="207"/>
      <c r="D55" s="208"/>
      <c r="E55" s="15" t="s">
        <v>148</v>
      </c>
      <c r="F55" s="5"/>
      <c r="G55" s="12"/>
      <c r="H55" s="103"/>
      <c r="I55" s="5" t="s">
        <v>0</v>
      </c>
      <c r="J55" s="13"/>
      <c r="L55" s="47"/>
    </row>
    <row r="56" spans="2:12" ht="15">
      <c r="B56" s="84" t="s">
        <v>135</v>
      </c>
      <c r="C56" s="98" t="s">
        <v>149</v>
      </c>
      <c r="D56" s="67">
        <v>78.31</v>
      </c>
      <c r="E56" s="87" t="s">
        <v>150</v>
      </c>
      <c r="F56" s="5">
        <v>0</v>
      </c>
      <c r="G56" s="12" t="s">
        <v>20</v>
      </c>
      <c r="H56" s="103">
        <f>D56*1.2635</f>
        <v>98.94</v>
      </c>
      <c r="I56" s="5">
        <f>SUM(F56*H56)</f>
        <v>0</v>
      </c>
      <c r="J56" s="13"/>
      <c r="L56" s="47"/>
    </row>
    <row r="57" spans="2:12" ht="16.5">
      <c r="B57" s="210"/>
      <c r="C57" s="211"/>
      <c r="D57" s="212"/>
      <c r="E57" s="213" t="s">
        <v>151</v>
      </c>
      <c r="F57" s="5"/>
      <c r="G57" s="12"/>
      <c r="H57" s="103"/>
      <c r="I57" s="5"/>
      <c r="J57" s="13"/>
      <c r="L57" s="47"/>
    </row>
    <row r="58" spans="2:12" ht="15">
      <c r="B58" s="84" t="s">
        <v>243</v>
      </c>
      <c r="C58" s="98" t="s">
        <v>152</v>
      </c>
      <c r="D58" s="67">
        <v>17.47</v>
      </c>
      <c r="E58" s="214" t="s">
        <v>153</v>
      </c>
      <c r="F58" s="5">
        <v>0</v>
      </c>
      <c r="G58" s="215" t="s">
        <v>15</v>
      </c>
      <c r="H58" s="103">
        <f>D58*1.2635</f>
        <v>22.07</v>
      </c>
      <c r="I58" s="5">
        <f>SUM(F58*H58)</f>
        <v>0</v>
      </c>
      <c r="J58" s="122"/>
      <c r="L58" s="47"/>
    </row>
    <row r="59" spans="1:12" s="46" customFormat="1" ht="15">
      <c r="A59"/>
      <c r="B59" s="84" t="s">
        <v>244</v>
      </c>
      <c r="C59" s="98" t="s">
        <v>156</v>
      </c>
      <c r="D59" s="67">
        <v>37.08</v>
      </c>
      <c r="E59" s="87" t="s">
        <v>157</v>
      </c>
      <c r="F59" s="5">
        <v>0</v>
      </c>
      <c r="G59" s="12" t="s">
        <v>15</v>
      </c>
      <c r="H59" s="103">
        <f>D59*1.2635</f>
        <v>46.85</v>
      </c>
      <c r="I59" s="5">
        <f>SUM(F59*H59)</f>
        <v>0</v>
      </c>
      <c r="J59" s="122"/>
      <c r="L59" s="47"/>
    </row>
    <row r="60" spans="1:12" s="46" customFormat="1" ht="16.5">
      <c r="A60"/>
      <c r="B60" s="210"/>
      <c r="C60" s="211"/>
      <c r="D60" s="212"/>
      <c r="E60" s="213" t="s">
        <v>158</v>
      </c>
      <c r="F60" s="5"/>
      <c r="G60" s="12"/>
      <c r="H60" s="103"/>
      <c r="I60" s="5"/>
      <c r="J60" s="13"/>
      <c r="L60" s="47"/>
    </row>
    <row r="61" spans="1:12" s="46" customFormat="1" ht="15">
      <c r="A61"/>
      <c r="B61" s="216" t="s">
        <v>245</v>
      </c>
      <c r="C61" s="57" t="s">
        <v>159</v>
      </c>
      <c r="D61" s="67">
        <v>38.83</v>
      </c>
      <c r="E61" s="217" t="s">
        <v>160</v>
      </c>
      <c r="F61" s="5">
        <v>0</v>
      </c>
      <c r="G61" s="12" t="s">
        <v>15</v>
      </c>
      <c r="H61" s="103">
        <f>D61*1.2635</f>
        <v>49.06</v>
      </c>
      <c r="I61" s="5">
        <f>SUM(F61*H61)</f>
        <v>0</v>
      </c>
      <c r="J61" s="13"/>
      <c r="L61" s="47"/>
    </row>
    <row r="62" spans="1:12" s="46" customFormat="1" ht="15">
      <c r="A62"/>
      <c r="B62" s="216" t="s">
        <v>246</v>
      </c>
      <c r="C62" s="57" t="s">
        <v>161</v>
      </c>
      <c r="D62" s="67">
        <v>39.33</v>
      </c>
      <c r="E62" s="217" t="s">
        <v>162</v>
      </c>
      <c r="F62" s="5">
        <v>0</v>
      </c>
      <c r="G62" s="12" t="s">
        <v>15</v>
      </c>
      <c r="H62" s="103">
        <f>D62*1.2635</f>
        <v>49.69</v>
      </c>
      <c r="I62" s="5">
        <f>SUM(F62*H62)</f>
        <v>0</v>
      </c>
      <c r="J62" s="13"/>
      <c r="L62" s="47"/>
    </row>
    <row r="63" spans="1:12" s="46" customFormat="1" ht="15">
      <c r="A63"/>
      <c r="B63" s="216" t="s">
        <v>247</v>
      </c>
      <c r="C63" s="57" t="s">
        <v>161</v>
      </c>
      <c r="D63" s="67">
        <v>39.33</v>
      </c>
      <c r="E63" s="217" t="s">
        <v>163</v>
      </c>
      <c r="F63" s="5">
        <v>0</v>
      </c>
      <c r="G63" s="12" t="s">
        <v>15</v>
      </c>
      <c r="H63" s="103">
        <f>D63*1.2635</f>
        <v>49.69</v>
      </c>
      <c r="I63" s="5">
        <f>SUM(F63*H63)</f>
        <v>0</v>
      </c>
      <c r="J63" s="13" t="s">
        <v>0</v>
      </c>
      <c r="L63" s="47"/>
    </row>
    <row r="64" spans="2:12" ht="16.5">
      <c r="B64" s="84"/>
      <c r="C64" s="207"/>
      <c r="D64" s="208"/>
      <c r="E64" s="15" t="s">
        <v>230</v>
      </c>
      <c r="F64" s="5"/>
      <c r="G64" s="12"/>
      <c r="H64" s="209" t="s">
        <v>0</v>
      </c>
      <c r="I64" s="5" t="s">
        <v>0</v>
      </c>
      <c r="J64" s="13"/>
      <c r="L64" s="47"/>
    </row>
    <row r="65" spans="2:12" ht="15">
      <c r="B65" s="84" t="s">
        <v>250</v>
      </c>
      <c r="C65" s="98" t="s">
        <v>231</v>
      </c>
      <c r="D65" s="67">
        <v>367.29</v>
      </c>
      <c r="E65" s="87" t="s">
        <v>232</v>
      </c>
      <c r="F65" s="5">
        <v>0</v>
      </c>
      <c r="G65" s="12" t="s">
        <v>20</v>
      </c>
      <c r="H65" s="103">
        <f>D65*1.2635</f>
        <v>464.07</v>
      </c>
      <c r="I65" s="5">
        <f>SUM(F65*H65)</f>
        <v>0</v>
      </c>
      <c r="J65" s="13"/>
      <c r="L65" s="47"/>
    </row>
    <row r="66" spans="2:12" ht="15">
      <c r="B66" s="84" t="s">
        <v>251</v>
      </c>
      <c r="C66" s="98" t="s">
        <v>154</v>
      </c>
      <c r="D66" s="67">
        <v>5.84</v>
      </c>
      <c r="E66" s="87" t="s">
        <v>233</v>
      </c>
      <c r="F66" s="5">
        <v>0</v>
      </c>
      <c r="G66" s="12" t="s">
        <v>155</v>
      </c>
      <c r="H66" s="103">
        <f>D66*1.2635</f>
        <v>7.38</v>
      </c>
      <c r="I66" s="5">
        <f>SUM(F66*H66)</f>
        <v>0</v>
      </c>
      <c r="J66" s="13"/>
      <c r="L66" s="47"/>
    </row>
    <row r="67" spans="2:12" ht="15">
      <c r="B67" s="84" t="s">
        <v>252</v>
      </c>
      <c r="C67" s="98" t="s">
        <v>234</v>
      </c>
      <c r="D67" s="67">
        <v>413.34</v>
      </c>
      <c r="E67" s="214" t="s">
        <v>235</v>
      </c>
      <c r="F67" s="5">
        <v>0</v>
      </c>
      <c r="G67" s="215" t="s">
        <v>20</v>
      </c>
      <c r="H67" s="103">
        <f>D67*1.2635</f>
        <v>522.26</v>
      </c>
      <c r="I67" s="5">
        <f>SUM(F67*H67)</f>
        <v>0</v>
      </c>
      <c r="J67" s="122"/>
      <c r="L67" s="47"/>
    </row>
    <row r="68" spans="1:10" s="46" customFormat="1" ht="17.25" thickBot="1">
      <c r="A68"/>
      <c r="B68" s="218"/>
      <c r="C68" s="219" t="s">
        <v>0</v>
      </c>
      <c r="D68" s="220"/>
      <c r="E68" s="17" t="s">
        <v>7</v>
      </c>
      <c r="F68" s="18"/>
      <c r="G68" s="19"/>
      <c r="H68" s="221"/>
      <c r="I68" s="18"/>
      <c r="J68" s="86">
        <f>SUM(I65:I68)</f>
        <v>0</v>
      </c>
    </row>
    <row r="69" spans="2:12" ht="17.25" thickBot="1">
      <c r="B69" s="20" t="s">
        <v>164</v>
      </c>
      <c r="C69" s="21"/>
      <c r="D69" s="66"/>
      <c r="E69" s="24" t="s">
        <v>260</v>
      </c>
      <c r="F69" s="27"/>
      <c r="G69" s="9"/>
      <c r="H69" s="206"/>
      <c r="I69" s="8"/>
      <c r="J69" s="10"/>
      <c r="L69" s="47"/>
    </row>
    <row r="70" spans="2:12" ht="16.5">
      <c r="B70" s="70"/>
      <c r="C70" s="207"/>
      <c r="D70" s="208"/>
      <c r="E70" s="15" t="s">
        <v>145</v>
      </c>
      <c r="F70" s="5"/>
      <c r="G70" s="12"/>
      <c r="H70" s="209" t="s">
        <v>0</v>
      </c>
      <c r="I70" s="5" t="s">
        <v>0</v>
      </c>
      <c r="J70" s="13"/>
      <c r="L70" s="47"/>
    </row>
    <row r="71" spans="2:12" ht="15">
      <c r="B71" s="84" t="s">
        <v>165</v>
      </c>
      <c r="C71" s="98" t="s">
        <v>146</v>
      </c>
      <c r="D71" s="67">
        <v>1.25</v>
      </c>
      <c r="E71" s="87" t="s">
        <v>147</v>
      </c>
      <c r="F71" s="5">
        <v>0</v>
      </c>
      <c r="G71" s="12" t="s">
        <v>15</v>
      </c>
      <c r="H71" s="103">
        <f>D71*1.2635</f>
        <v>1.58</v>
      </c>
      <c r="I71" s="5">
        <f>SUM(F71*H71)</f>
        <v>0</v>
      </c>
      <c r="J71" s="13"/>
      <c r="L71" s="47"/>
    </row>
    <row r="72" spans="2:12" ht="16.5">
      <c r="B72" s="89"/>
      <c r="C72" s="207"/>
      <c r="D72" s="208"/>
      <c r="E72" s="15" t="s">
        <v>148</v>
      </c>
      <c r="F72" s="5"/>
      <c r="G72" s="12"/>
      <c r="H72" s="103"/>
      <c r="I72" s="5" t="s">
        <v>0</v>
      </c>
      <c r="J72" s="13"/>
      <c r="L72" s="47"/>
    </row>
    <row r="73" spans="2:12" ht="15">
      <c r="B73" s="84" t="s">
        <v>166</v>
      </c>
      <c r="C73" s="98" t="s">
        <v>149</v>
      </c>
      <c r="D73" s="67">
        <v>78.31</v>
      </c>
      <c r="E73" s="87" t="s">
        <v>150</v>
      </c>
      <c r="F73" s="5">
        <v>0</v>
      </c>
      <c r="G73" s="12" t="s">
        <v>20</v>
      </c>
      <c r="H73" s="103">
        <f>D73*1.2635</f>
        <v>98.94</v>
      </c>
      <c r="I73" s="5">
        <f>SUM(F73*H73)</f>
        <v>0</v>
      </c>
      <c r="J73" s="13"/>
      <c r="L73" s="47"/>
    </row>
    <row r="74" spans="2:12" ht="16.5">
      <c r="B74" s="210"/>
      <c r="C74" s="211"/>
      <c r="D74" s="212"/>
      <c r="E74" s="213" t="s">
        <v>151</v>
      </c>
      <c r="F74" s="5"/>
      <c r="G74" s="12"/>
      <c r="H74" s="103"/>
      <c r="I74" s="5"/>
      <c r="J74" s="13"/>
      <c r="L74" s="47"/>
    </row>
    <row r="75" spans="2:12" ht="15">
      <c r="B75" s="84" t="s">
        <v>167</v>
      </c>
      <c r="C75" s="98" t="s">
        <v>152</v>
      </c>
      <c r="D75" s="67">
        <v>17.47</v>
      </c>
      <c r="E75" s="214" t="s">
        <v>153</v>
      </c>
      <c r="F75" s="5">
        <v>0</v>
      </c>
      <c r="G75" s="215" t="s">
        <v>15</v>
      </c>
      <c r="H75" s="103">
        <f>D75*1.2635</f>
        <v>22.07</v>
      </c>
      <c r="I75" s="5">
        <f>SUM(F75*H75)</f>
        <v>0</v>
      </c>
      <c r="J75" s="122"/>
      <c r="L75" s="47"/>
    </row>
    <row r="76" spans="2:12" ht="15">
      <c r="B76" s="84" t="s">
        <v>253</v>
      </c>
      <c r="C76" s="98" t="s">
        <v>156</v>
      </c>
      <c r="D76" s="67">
        <v>37.08</v>
      </c>
      <c r="E76" s="87" t="s">
        <v>157</v>
      </c>
      <c r="F76" s="5">
        <v>0</v>
      </c>
      <c r="G76" s="12" t="s">
        <v>15</v>
      </c>
      <c r="H76" s="103">
        <f>D76*1.2635</f>
        <v>46.85</v>
      </c>
      <c r="I76" s="5">
        <f>SUM(F76*H76)</f>
        <v>0</v>
      </c>
      <c r="J76" s="122"/>
      <c r="L76" s="47"/>
    </row>
    <row r="77" spans="2:12" ht="16.5">
      <c r="B77" s="210"/>
      <c r="C77" s="211"/>
      <c r="D77" s="212"/>
      <c r="E77" s="213" t="s">
        <v>158</v>
      </c>
      <c r="F77" s="5"/>
      <c r="G77" s="12"/>
      <c r="H77" s="103"/>
      <c r="I77" s="5"/>
      <c r="J77" s="13"/>
      <c r="L77" s="47"/>
    </row>
    <row r="78" spans="2:12" ht="15">
      <c r="B78" s="216" t="s">
        <v>254</v>
      </c>
      <c r="C78" s="57" t="s">
        <v>159</v>
      </c>
      <c r="D78" s="67">
        <v>38.83</v>
      </c>
      <c r="E78" s="217" t="s">
        <v>160</v>
      </c>
      <c r="F78" s="5">
        <v>0</v>
      </c>
      <c r="G78" s="12" t="s">
        <v>15</v>
      </c>
      <c r="H78" s="103">
        <f>D78*1.2635</f>
        <v>49.06</v>
      </c>
      <c r="I78" s="5">
        <f>SUM(F78*H78)</f>
        <v>0</v>
      </c>
      <c r="J78" s="13"/>
      <c r="L78" s="47"/>
    </row>
    <row r="79" spans="2:12" ht="15">
      <c r="B79" s="216" t="s">
        <v>255</v>
      </c>
      <c r="C79" s="57" t="s">
        <v>161</v>
      </c>
      <c r="D79" s="67">
        <v>39.33</v>
      </c>
      <c r="E79" s="217" t="s">
        <v>162</v>
      </c>
      <c r="F79" s="5">
        <v>0</v>
      </c>
      <c r="G79" s="12" t="s">
        <v>15</v>
      </c>
      <c r="H79" s="103">
        <f>D79*1.2635</f>
        <v>49.69</v>
      </c>
      <c r="I79" s="5">
        <f>SUM(F79*H79)</f>
        <v>0</v>
      </c>
      <c r="J79" s="13"/>
      <c r="L79" s="47"/>
    </row>
    <row r="80" spans="2:12" ht="15">
      <c r="B80" s="84" t="s">
        <v>256</v>
      </c>
      <c r="C80" s="57" t="s">
        <v>161</v>
      </c>
      <c r="D80" s="67">
        <v>39.33</v>
      </c>
      <c r="E80" s="217" t="s">
        <v>163</v>
      </c>
      <c r="F80" s="5">
        <v>0</v>
      </c>
      <c r="G80" s="12" t="s">
        <v>15</v>
      </c>
      <c r="H80" s="103">
        <f>D80*1.2635</f>
        <v>49.69</v>
      </c>
      <c r="I80" s="5">
        <f>SUM(F80*H80)</f>
        <v>0</v>
      </c>
      <c r="J80" s="13" t="s">
        <v>0</v>
      </c>
      <c r="L80" s="47"/>
    </row>
    <row r="81" spans="2:12" ht="16.5">
      <c r="B81" s="84"/>
      <c r="C81" s="207"/>
      <c r="D81" s="208"/>
      <c r="E81" s="15" t="s">
        <v>230</v>
      </c>
      <c r="F81" s="5"/>
      <c r="G81" s="12"/>
      <c r="H81" s="209" t="s">
        <v>0</v>
      </c>
      <c r="I81" s="5" t="s">
        <v>0</v>
      </c>
      <c r="J81" s="13"/>
      <c r="L81" s="47"/>
    </row>
    <row r="82" spans="2:12" ht="15">
      <c r="B82" s="84" t="s">
        <v>257</v>
      </c>
      <c r="C82" s="98" t="s">
        <v>231</v>
      </c>
      <c r="D82" s="67">
        <v>367.29</v>
      </c>
      <c r="E82" s="87" t="s">
        <v>232</v>
      </c>
      <c r="F82" s="5">
        <v>0</v>
      </c>
      <c r="G82" s="12" t="s">
        <v>20</v>
      </c>
      <c r="H82" s="103">
        <f>D82*1.2635</f>
        <v>464.07</v>
      </c>
      <c r="I82" s="5">
        <f>SUM(F82*H82)</f>
        <v>0</v>
      </c>
      <c r="J82" s="13"/>
      <c r="L82" s="47"/>
    </row>
    <row r="83" spans="2:12" ht="15">
      <c r="B83" s="84" t="s">
        <v>258</v>
      </c>
      <c r="C83" s="98" t="s">
        <v>154</v>
      </c>
      <c r="D83" s="67">
        <v>5.84</v>
      </c>
      <c r="E83" s="87" t="s">
        <v>233</v>
      </c>
      <c r="F83" s="5">
        <v>0</v>
      </c>
      <c r="G83" s="12" t="s">
        <v>155</v>
      </c>
      <c r="H83" s="103">
        <f>D83*1.2635</f>
        <v>7.38</v>
      </c>
      <c r="I83" s="5">
        <f>SUM(F83*H83)</f>
        <v>0</v>
      </c>
      <c r="J83" s="13"/>
      <c r="L83" s="47"/>
    </row>
    <row r="84" spans="2:12" ht="15">
      <c r="B84" s="84" t="s">
        <v>259</v>
      </c>
      <c r="C84" s="98" t="s">
        <v>234</v>
      </c>
      <c r="D84" s="67">
        <v>413.34</v>
      </c>
      <c r="E84" s="214" t="s">
        <v>235</v>
      </c>
      <c r="F84" s="5">
        <v>0</v>
      </c>
      <c r="G84" s="215" t="s">
        <v>20</v>
      </c>
      <c r="H84" s="103">
        <f>D84*1.2635</f>
        <v>522.26</v>
      </c>
      <c r="I84" s="5">
        <f>SUM(F84*H84)</f>
        <v>0</v>
      </c>
      <c r="J84" s="122"/>
      <c r="L84" s="47"/>
    </row>
    <row r="85" spans="1:10" s="46" customFormat="1" ht="17.25" thickBot="1">
      <c r="A85"/>
      <c r="B85" s="218"/>
      <c r="C85" s="219" t="s">
        <v>0</v>
      </c>
      <c r="D85" s="220"/>
      <c r="E85" s="17" t="s">
        <v>7</v>
      </c>
      <c r="F85" s="18"/>
      <c r="G85" s="19"/>
      <c r="H85" s="221"/>
      <c r="I85" s="18"/>
      <c r="J85" s="86">
        <f>SUM(I70:I85)</f>
        <v>0</v>
      </c>
    </row>
    <row r="86" spans="1:10" s="46" customFormat="1" ht="17.25" thickBot="1">
      <c r="A86"/>
      <c r="B86" s="110"/>
      <c r="C86" s="111"/>
      <c r="D86" s="112"/>
      <c r="E86" s="113"/>
      <c r="F86" s="114"/>
      <c r="G86" s="115"/>
      <c r="H86" s="112"/>
      <c r="I86" s="114"/>
      <c r="J86" s="116"/>
    </row>
    <row r="87" spans="1:10" s="46" customFormat="1" ht="18" thickBot="1">
      <c r="A87"/>
      <c r="B87" s="20"/>
      <c r="C87" s="21"/>
      <c r="D87" s="66"/>
      <c r="E87" s="21" t="s">
        <v>42</v>
      </c>
      <c r="F87" s="22"/>
      <c r="G87" s="36"/>
      <c r="H87" s="104"/>
      <c r="I87" s="23"/>
      <c r="J87" s="95">
        <f>SUM(I11:I84)</f>
        <v>98665.22</v>
      </c>
    </row>
    <row r="88" spans="1:10" s="46" customFormat="1" ht="15">
      <c r="A88"/>
      <c r="B88" s="3"/>
      <c r="C88" s="3"/>
      <c r="D88" s="61"/>
      <c r="E88" s="3" t="str">
        <f>'Relação Ruas'!B23</f>
        <v>Maravilha (SC), 26 de Agosto de 2016.</v>
      </c>
      <c r="F88" s="4" t="s">
        <v>0</v>
      </c>
      <c r="G88" s="75" t="s">
        <v>0</v>
      </c>
      <c r="H88" s="105"/>
      <c r="I88" s="45"/>
      <c r="J88" s="4"/>
    </row>
    <row r="89" spans="1:10" s="46" customFormat="1" ht="15">
      <c r="A89"/>
      <c r="B89" s="3" t="s">
        <v>123</v>
      </c>
      <c r="C89" s="3"/>
      <c r="D89" s="61"/>
      <c r="E89" s="3"/>
      <c r="F89" s="4"/>
      <c r="G89" s="75"/>
      <c r="H89" s="105"/>
      <c r="I89" s="45"/>
      <c r="J89" s="4"/>
    </row>
    <row r="90" spans="1:10" s="46" customFormat="1" ht="15">
      <c r="A90"/>
      <c r="B90" s="3" t="s">
        <v>50</v>
      </c>
      <c r="C90" s="3"/>
      <c r="D90" s="61"/>
      <c r="E90" s="3"/>
      <c r="F90" s="4"/>
      <c r="G90" s="33"/>
      <c r="H90" s="106"/>
      <c r="I90" s="5"/>
      <c r="J90" s="4"/>
    </row>
    <row r="91" spans="1:10" s="46" customFormat="1" ht="15">
      <c r="A91"/>
      <c r="B91" s="3" t="s">
        <v>187</v>
      </c>
      <c r="C91" s="3"/>
      <c r="D91" s="61"/>
      <c r="E91"/>
      <c r="F91" s="3" t="s">
        <v>51</v>
      </c>
      <c r="G91" s="33"/>
      <c r="H91" s="61"/>
      <c r="I91" s="5"/>
      <c r="J91" s="4"/>
    </row>
    <row r="92" spans="1:10" s="46" customFormat="1" ht="16.5">
      <c r="A92"/>
      <c r="B92" s="3"/>
      <c r="C92" s="3"/>
      <c r="D92" s="61"/>
      <c r="E92"/>
      <c r="F92" s="278" t="s">
        <v>60</v>
      </c>
      <c r="G92" s="278"/>
      <c r="H92" s="278"/>
      <c r="I92" s="278"/>
      <c r="J92" s="5"/>
    </row>
    <row r="93" spans="1:10" s="46" customFormat="1" ht="16.5">
      <c r="A93"/>
      <c r="B93" s="3"/>
      <c r="C93" s="3"/>
      <c r="D93" s="61"/>
      <c r="E93"/>
      <c r="F93" s="279" t="s">
        <v>61</v>
      </c>
      <c r="G93" s="279"/>
      <c r="H93" s="279"/>
      <c r="I93" s="279"/>
      <c r="J93" s="5"/>
    </row>
    <row r="94" spans="1:10" s="46" customFormat="1" ht="15.75">
      <c r="A94"/>
      <c r="B94" s="71" t="s">
        <v>228</v>
      </c>
      <c r="C94" s="71"/>
      <c r="D94" s="72"/>
      <c r="E94" s="71"/>
      <c r="F94" s="280" t="s">
        <v>62</v>
      </c>
      <c r="G94" s="280"/>
      <c r="H94" s="280"/>
      <c r="I94" s="280"/>
      <c r="J94" s="4"/>
    </row>
    <row r="95" spans="1:10" s="46" customFormat="1" ht="15.75">
      <c r="A95"/>
      <c r="B95" s="71" t="s">
        <v>140</v>
      </c>
      <c r="C95" s="71"/>
      <c r="D95" s="72"/>
      <c r="E95" s="71"/>
      <c r="F95" s="4"/>
      <c r="G95" s="33"/>
      <c r="H95" s="61"/>
      <c r="I95" s="5"/>
      <c r="J95" s="4"/>
    </row>
    <row r="96" spans="1:10" s="46" customFormat="1" ht="17.25" thickBot="1">
      <c r="A96"/>
      <c r="B96" s="108" t="s">
        <v>122</v>
      </c>
      <c r="C96" s="15"/>
      <c r="D96" s="107"/>
      <c r="E96" s="15"/>
      <c r="F96" s="11"/>
      <c r="G96" s="90"/>
      <c r="H96" s="107"/>
      <c r="I96" s="11"/>
      <c r="J96" s="11"/>
    </row>
    <row r="97" spans="1:10" s="46" customFormat="1" ht="16.5">
      <c r="A97"/>
      <c r="B97" s="76" t="s">
        <v>25</v>
      </c>
      <c r="C97" s="77"/>
      <c r="D97" s="78"/>
      <c r="E97" s="77"/>
      <c r="F97" s="27"/>
      <c r="G97" s="79"/>
      <c r="H97" s="78"/>
      <c r="I97" s="80"/>
      <c r="J97" s="11"/>
    </row>
    <row r="98" spans="1:10" s="46" customFormat="1" ht="17.25" thickBot="1">
      <c r="A98"/>
      <c r="B98" s="81" t="s">
        <v>40</v>
      </c>
      <c r="C98" s="82"/>
      <c r="D98" s="83"/>
      <c r="E98" s="82"/>
      <c r="F98" s="18"/>
      <c r="G98" s="19"/>
      <c r="H98" s="83"/>
      <c r="I98" s="109"/>
      <c r="J98" s="5"/>
    </row>
  </sheetData>
  <sheetProtection/>
  <mergeCells count="4">
    <mergeCell ref="B2:J2"/>
    <mergeCell ref="F92:I92"/>
    <mergeCell ref="F93:I93"/>
    <mergeCell ref="F94:I94"/>
  </mergeCells>
  <printOptions horizontalCentered="1" verticalCentered="1"/>
  <pageMargins left="0.7874015748031497" right="0.7874015748031497" top="2.1653543307086616" bottom="0.5905511811023623" header="0" footer="0"/>
  <pageSetup fitToHeight="1" fitToWidth="1" horizontalDpi="600" verticalDpi="600" orientation="portrait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Engenharia1</cp:lastModifiedBy>
  <cp:lastPrinted>2016-11-16T11:16:51Z</cp:lastPrinted>
  <dcterms:created xsi:type="dcterms:W3CDTF">1998-06-30T20:42:15Z</dcterms:created>
  <dcterms:modified xsi:type="dcterms:W3CDTF">2016-11-16T11:17:33Z</dcterms:modified>
  <cp:category/>
  <cp:version/>
  <cp:contentType/>
  <cp:contentStatus/>
</cp:coreProperties>
</file>