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citações e Contratos\Editais\2022 Projetos\Trevo Biasi\"/>
    </mc:Choice>
  </mc:AlternateContent>
  <xr:revisionPtr revIDLastSave="0" documentId="8_{6C716EB8-98DC-478D-A913-4EAC33CDFB06}" xr6:coauthVersionLast="47" xr6:coauthVersionMax="47" xr10:uidLastSave="{00000000-0000-0000-0000-000000000000}"/>
  <bookViews>
    <workbookView xWindow="-120" yWindow="-120" windowWidth="20730" windowHeight="11160" tabRatio="709" xr2:uid="{00000000-000D-0000-FFFF-FFFF00000000}"/>
  </bookViews>
  <sheets>
    <sheet name="ORÇAMENTO" sheetId="24" r:id="rId1"/>
    <sheet name="CFF" sheetId="25" r:id="rId2"/>
  </sheets>
  <definedNames>
    <definedName name="_xlnm.Print_Area" localSheetId="1">CFF!$A$1:$J$36</definedName>
    <definedName name="_xlnm.Print_Area" localSheetId="0">ORÇAMENTO!$A$1:$H$142</definedName>
    <definedName name="AreaTeste">#REF!</definedName>
    <definedName name="AreaTeste2">#REF!</definedName>
    <definedName name="CélulaInicioPlanilha">#REF!</definedName>
    <definedName name="CélulaResumo">#REF!</definedName>
    <definedName name="_xlnm.Print_Titles" localSheetId="0">ORÇAMENTO!$14:$16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7" i="24" l="1"/>
  <c r="F106" i="24"/>
  <c r="F104" i="24"/>
  <c r="F103" i="24"/>
  <c r="F54" i="24"/>
  <c r="F53" i="24"/>
  <c r="F52" i="24"/>
  <c r="F51" i="24"/>
  <c r="F50" i="24"/>
  <c r="F49" i="24"/>
  <c r="F48" i="24"/>
  <c r="F47" i="24"/>
  <c r="F46" i="24"/>
  <c r="F39" i="24"/>
  <c r="F33" i="24"/>
  <c r="F32" i="24"/>
  <c r="F30" i="24"/>
  <c r="F28" i="24"/>
  <c r="F27" i="24"/>
  <c r="F24" i="24"/>
  <c r="F22" i="24"/>
  <c r="F21" i="24"/>
  <c r="F20" i="24"/>
  <c r="F19" i="24"/>
  <c r="C11" i="25"/>
  <c r="H108" i="24"/>
  <c r="H109" i="24"/>
  <c r="H105" i="24"/>
  <c r="H102" i="24"/>
  <c r="H101" i="24"/>
  <c r="H100" i="24"/>
  <c r="H110" i="24"/>
  <c r="H104" i="24" l="1"/>
  <c r="H103" i="24"/>
  <c r="H107" i="24"/>
  <c r="H106" i="24"/>
  <c r="H19" i="24"/>
  <c r="H22" i="24"/>
  <c r="H21" i="24"/>
  <c r="H24" i="24"/>
  <c r="A11" i="25"/>
  <c r="B9" i="25"/>
  <c r="B8" i="25"/>
  <c r="B7" i="25"/>
  <c r="J28" i="25"/>
  <c r="B23" i="25"/>
  <c r="B22" i="25"/>
  <c r="B21" i="25"/>
  <c r="B20" i="25"/>
  <c r="B19" i="25"/>
  <c r="B18" i="25"/>
  <c r="B17" i="25"/>
  <c r="B16" i="25"/>
  <c r="H126" i="24" l="1"/>
  <c r="H125" i="24"/>
  <c r="H124" i="24"/>
  <c r="H127" i="24" l="1"/>
  <c r="D23" i="25" s="1"/>
  <c r="H47" i="24" l="1"/>
  <c r="J23" i="25"/>
  <c r="F23" i="25"/>
  <c r="H23" i="25"/>
  <c r="H50" i="24" l="1"/>
  <c r="H53" i="24"/>
  <c r="H89" i="24" l="1"/>
  <c r="H90" i="24"/>
  <c r="H91" i="24"/>
  <c r="H92" i="24"/>
  <c r="H93" i="24"/>
  <c r="H94" i="24"/>
  <c r="H95" i="24"/>
  <c r="H96" i="24"/>
  <c r="H97" i="24"/>
  <c r="H98" i="24"/>
  <c r="H111" i="24"/>
  <c r="H112" i="24"/>
  <c r="H113" i="24"/>
  <c r="H114" i="24"/>
  <c r="H115" i="24"/>
  <c r="H116" i="24"/>
  <c r="H117" i="24"/>
  <c r="H118" i="24"/>
  <c r="H119" i="24"/>
  <c r="H120" i="24"/>
  <c r="H121" i="24"/>
  <c r="H88" i="24"/>
  <c r="H122" i="24" l="1"/>
  <c r="D22" i="25"/>
  <c r="F22" i="25" l="1"/>
  <c r="H22" i="25"/>
  <c r="J22" i="25"/>
  <c r="H54" i="24"/>
  <c r="H52" i="24"/>
  <c r="H49" i="24"/>
  <c r="H51" i="24"/>
  <c r="H48" i="24"/>
  <c r="H46" i="24"/>
  <c r="H35" i="24"/>
  <c r="H28" i="24"/>
  <c r="H27" i="24"/>
  <c r="H55" i="24" l="1"/>
  <c r="H33" i="24"/>
  <c r="H34" i="24"/>
  <c r="H32" i="24"/>
  <c r="D18" i="25"/>
  <c r="H71" i="24"/>
  <c r="H85" i="24"/>
  <c r="H84" i="24"/>
  <c r="H83" i="24"/>
  <c r="H82" i="24"/>
  <c r="H77" i="24"/>
  <c r="H75" i="24"/>
  <c r="H76" i="24"/>
  <c r="H72" i="24"/>
  <c r="H74" i="24"/>
  <c r="H73" i="24"/>
  <c r="H67" i="24"/>
  <c r="H66" i="24"/>
  <c r="H65" i="24"/>
  <c r="H63" i="24"/>
  <c r="H64" i="24"/>
  <c r="H62" i="24"/>
  <c r="H61" i="24"/>
  <c r="H60" i="24"/>
  <c r="H59" i="24"/>
  <c r="H57" i="24"/>
  <c r="H58" i="24"/>
  <c r="H38" i="24"/>
  <c r="H30" i="24"/>
  <c r="H39" i="24"/>
  <c r="H43" i="24"/>
  <c r="H42" i="24"/>
  <c r="H41" i="24"/>
  <c r="H37" i="24"/>
  <c r="H31" i="24"/>
  <c r="H29" i="24"/>
  <c r="H20" i="24"/>
  <c r="F18" i="25" l="1"/>
  <c r="J18" i="25"/>
  <c r="H18" i="25"/>
  <c r="H86" i="24"/>
  <c r="D21" i="25" s="1"/>
  <c r="H78" i="24"/>
  <c r="H79" i="24"/>
  <c r="H68" i="24"/>
  <c r="H69" i="24" s="1"/>
  <c r="D19" i="25" s="1"/>
  <c r="H23" i="24"/>
  <c r="H40" i="24"/>
  <c r="H36" i="24"/>
  <c r="H18" i="24"/>
  <c r="H25" i="24" s="1"/>
  <c r="H44" i="24" l="1"/>
  <c r="D17" i="25"/>
  <c r="J17" i="25"/>
  <c r="F17" i="25"/>
  <c r="H17" i="25"/>
  <c r="J19" i="25"/>
  <c r="F19" i="25"/>
  <c r="H19" i="25"/>
  <c r="J21" i="25"/>
  <c r="F21" i="25"/>
  <c r="H21" i="25"/>
  <c r="H80" i="24"/>
  <c r="D20" i="25" s="1"/>
  <c r="D16" i="25"/>
  <c r="J20" i="25" l="1"/>
  <c r="H20" i="25"/>
  <c r="F20" i="25"/>
  <c r="J16" i="25"/>
  <c r="D24" i="25"/>
  <c r="C16" i="25" s="1"/>
  <c r="F16" i="25"/>
  <c r="H16" i="25"/>
  <c r="H129" i="24"/>
  <c r="H24" i="25" l="1"/>
  <c r="G24" i="25" s="1"/>
  <c r="J24" i="25"/>
  <c r="I24" i="25" s="1"/>
  <c r="F24" i="25"/>
  <c r="F25" i="25" s="1"/>
  <c r="C23" i="25"/>
  <c r="C22" i="25"/>
  <c r="C18" i="25"/>
  <c r="C19" i="25"/>
  <c r="C21" i="25"/>
  <c r="C17" i="25"/>
  <c r="C20" i="25"/>
  <c r="E24" i="25" l="1"/>
  <c r="C24" i="25"/>
  <c r="H25" i="25"/>
  <c r="E25" i="25"/>
  <c r="J25" i="25" l="1"/>
  <c r="I25" i="25" s="1"/>
  <c r="G25" i="25"/>
</calcChain>
</file>

<file path=xl/sharedStrings.xml><?xml version="1.0" encoding="utf-8"?>
<sst xmlns="http://schemas.openxmlformats.org/spreadsheetml/2006/main" count="440" uniqueCount="248">
  <si>
    <t>BDI =</t>
  </si>
  <si>
    <t>ITEM</t>
  </si>
  <si>
    <t>UNID.</t>
  </si>
  <si>
    <t>ORÇADO</t>
  </si>
  <si>
    <t>TOTAL (R$)</t>
  </si>
  <si>
    <t>QUANT.</t>
  </si>
  <si>
    <t>1.1</t>
  </si>
  <si>
    <t>m²</t>
  </si>
  <si>
    <t>1.2</t>
  </si>
  <si>
    <t>1.3</t>
  </si>
  <si>
    <t>SUBTOTAL</t>
  </si>
  <si>
    <t>2.1</t>
  </si>
  <si>
    <t>3.1</t>
  </si>
  <si>
    <t>m³</t>
  </si>
  <si>
    <t>4.1</t>
  </si>
  <si>
    <t>4.2</t>
  </si>
  <si>
    <t>4.3</t>
  </si>
  <si>
    <t>5.1</t>
  </si>
  <si>
    <t>6.1</t>
  </si>
  <si>
    <t>m</t>
  </si>
  <si>
    <t>un.</t>
  </si>
  <si>
    <t>------------------------------------------------------------------</t>
  </si>
  <si>
    <t>2.2</t>
  </si>
  <si>
    <t>2.3</t>
  </si>
  <si>
    <t>2.4</t>
  </si>
  <si>
    <t>2.6</t>
  </si>
  <si>
    <t>2.7</t>
  </si>
  <si>
    <t>2.8</t>
  </si>
  <si>
    <t>2.9</t>
  </si>
  <si>
    <t>2.10</t>
  </si>
  <si>
    <t>5.2</t>
  </si>
  <si>
    <t>5.3</t>
  </si>
  <si>
    <t>TERRAPLANAGEM</t>
  </si>
  <si>
    <t>FONTE</t>
  </si>
  <si>
    <t>DISCRIMINAÇÃO</t>
  </si>
  <si>
    <t>SICRO</t>
  </si>
  <si>
    <t>PAVIMENTAÇÃO</t>
  </si>
  <si>
    <t>t</t>
  </si>
  <si>
    <t>Construção de corpo de aterro com material de 3ª categoria oriundo de corte</t>
  </si>
  <si>
    <t>2.11</t>
  </si>
  <si>
    <t>2.12</t>
  </si>
  <si>
    <t>2.13</t>
  </si>
  <si>
    <t>2.14</t>
  </si>
  <si>
    <t>2.15</t>
  </si>
  <si>
    <t>2.16</t>
  </si>
  <si>
    <t>2.17</t>
  </si>
  <si>
    <t>CÓD.</t>
  </si>
  <si>
    <t>Base ou sub-base de brita graduada com brita comercial</t>
  </si>
  <si>
    <t>Concreto asfáltico com borracha - faixa C - brita comercial (capa de rolamento)</t>
  </si>
  <si>
    <t>Concreto asfáltico com borracha - faixa C - brita comercial (capa de rolamento para acostamento)</t>
  </si>
  <si>
    <t>Carga, manobra e descarga de agregados ou solos em caminhão basculante de 10 m³ - carga com carregadeira de 3,40 m³ (exclusa) e descarga em distribuidor autopropelido</t>
  </si>
  <si>
    <t>Remoção mecanizada de revestimento asfáltico</t>
  </si>
  <si>
    <t>Remoção mecanizada de camada granular do pavimento</t>
  </si>
  <si>
    <t>Demolição de concreto simples (meio-fio)</t>
  </si>
  <si>
    <t>Demolição de concreto simples (sarjetas e canteiros)</t>
  </si>
  <si>
    <t>FORNECIMENTO DE MATERIAL ASFÁLTICO</t>
  </si>
  <si>
    <t>3.2</t>
  </si>
  <si>
    <t>3.3</t>
  </si>
  <si>
    <t>3.4</t>
  </si>
  <si>
    <t>3.5</t>
  </si>
  <si>
    <t>3.6</t>
  </si>
  <si>
    <t>DRENAGEM E OAC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</si>
  <si>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</si>
  <si>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</si>
  <si>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</si>
  <si>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</si>
  <si>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</si>
  <si>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</si>
  <si>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</si>
  <si>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</si>
  <si>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</si>
  <si>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Demolição de concreto simples (sarjeta)</t>
  </si>
  <si>
    <t>Escavação de vala em material de 3ª categoria</t>
  </si>
  <si>
    <t>Reaterro e compactação com soquete vibratório</t>
  </si>
  <si>
    <t>Corpo de BSTC D = 0,80 m PA2 - areia, brita e pedra de mão comerciais</t>
  </si>
  <si>
    <t>Dreno longitudinal profundo para corte em rocha - DPR 01 - tubo PEAD e brita comercial</t>
  </si>
  <si>
    <t>Concreto fck = 15 MPa - confecção em betoneira e lançamento manual - areia e brita comerciais</t>
  </si>
  <si>
    <t>Valeta de proteção de cortes com revestimento vegetal - VPC 02</t>
  </si>
  <si>
    <t>SINALIZAÇÃO</t>
  </si>
  <si>
    <t>5.4</t>
  </si>
  <si>
    <t>5.5</t>
  </si>
  <si>
    <t>5.6</t>
  </si>
  <si>
    <t>5.7</t>
  </si>
  <si>
    <t>5.8</t>
  </si>
  <si>
    <t>5.9</t>
  </si>
  <si>
    <t>Pintura de faixa com tinta acrílica - espessura de 0,6 mm (Amarela)</t>
  </si>
  <si>
    <t>Pintura de faixa com tinta acrílica - espessura de 0,6 mm (Branca)</t>
  </si>
  <si>
    <t>Pintura de setas e zebrados com tinta acrílica - espessura de 0,6 mm (Amarela)</t>
  </si>
  <si>
    <t>Pintura de setas e zebrados com tinta acrílica - espessura de 0,6 mm (Branca)</t>
  </si>
  <si>
    <t>Tacha refletiva em plástico injetado - bidirecional tipo II - fornecimento e colocação (Amarela)</t>
  </si>
  <si>
    <t>Tacha refletiva em plástico injetado - bidirecional tipo II - fornecimento e colocação (Branca)</t>
  </si>
  <si>
    <t>Tachão refletivo em plástico injetado - bidirecional - fornecimento e colocação (Amarelo)</t>
  </si>
  <si>
    <t>Placa em aço nº 16 galvanizado com película retrorrefletiva tipo I + SI - confecção</t>
  </si>
  <si>
    <t>Suporte metálico galvanizado para placas - 2,00 x 1,00 m - fornecimento e implantação</t>
  </si>
  <si>
    <t>OBRAS COMPLEMENTARES</t>
  </si>
  <si>
    <t>6.2</t>
  </si>
  <si>
    <t>6.3</t>
  </si>
  <si>
    <t>6.4</t>
  </si>
  <si>
    <t>Enleivamento</t>
  </si>
  <si>
    <t>Fornecimento de emulsão afaltica para imprimação</t>
  </si>
  <si>
    <t>Fornecimento de emulsão asfáltica RR1C</t>
  </si>
  <si>
    <t>7.1</t>
  </si>
  <si>
    <t>PLANILHA ORÇAMENTÁRIA</t>
  </si>
  <si>
    <t xml:space="preserve">Projeto: </t>
  </si>
  <si>
    <t>INSTALAÇÕES ELÉTRICAS E ILUMINAÇÃO</t>
  </si>
  <si>
    <t>Município:</t>
  </si>
  <si>
    <t>Composição-01</t>
  </si>
  <si>
    <t>Palmitos/SC</t>
  </si>
  <si>
    <t>Linha Aléssio - Zona Rural</t>
  </si>
  <si>
    <t>Luminária pública, corpo com alojamento para equipamento auxiliar e aro ambos injetados em liga de alumínio. Refrator em lente plana de cristal temperado e refletor em chapa de alumínio estampado e anodizado de alto rendimento (a pedido fornecemos com vidro policurvo temperado). Para fixação em poste curvo, reto ou braço com encaixe de até Ø 60,3 mm (a pedido fornecemos suporte central fabricado em tubo de aço galvanizado a fogo para fixação em poste reto com encaixe de Ø 60,3 mm para montagem de 2, 3 ou 4 pétalas). SOQUETE: De porcelana rosca E-40. ACABAMENTO: Pintado epóxi pó na cor cinza MUSEL 6,5.. - 3 pétalas ref. ZE266 Fab. de referência Reeme ou similar.</t>
  </si>
  <si>
    <t>Caixa em alvenaria conforme projeto dim. 600x600x600mm, com tampa em concreto</t>
  </si>
  <si>
    <t>Base de concreto para engastamento de poste metálico conforme projeto</t>
  </si>
  <si>
    <t>7.12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</si>
  <si>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</si>
  <si>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</si>
  <si>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</si>
  <si>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</si>
  <si>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</si>
  <si>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</si>
  <si>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</si>
  <si>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</si>
  <si>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</si>
  <si>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</si>
  <si>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</si>
  <si>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</si>
  <si>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</si>
  <si>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</si>
  <si>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</si>
  <si>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</si>
  <si>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</si>
  <si>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</si>
  <si>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</si>
  <si>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</si>
  <si>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</si>
  <si>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MODIFICAÇÃO DA INTERSEÇÃO DE ACESSO DE UNIDADE INDUSTRIAL E SCT-283 COM A RODOVIA BR 158/SC (KM 134 + 150 m)</t>
  </si>
  <si>
    <t>SINAPI</t>
  </si>
  <si>
    <t>Lâmpada de descarga Vapor Metálico Tubular 250W/220V HPIT-250W. Fabricante de ref.: PHILIPS ou similar - Fornecimento e Instalação</t>
  </si>
  <si>
    <t>Poste reto flangeado em tubo aço carbono, base e janela de inspeção H=12,0mts ref. RE97 EGJ. Fabricante de referênticia: Reeme ou similar - Fornecimento e Instalação</t>
  </si>
  <si>
    <t>Suporte para postes para lumínaria 3 pétalas - Fornecimento e Instalação</t>
  </si>
  <si>
    <t>Conjunto de ferragens, suportação transformador, chaves secc. E isoladores roldana - Fornecimento e Instalação</t>
  </si>
  <si>
    <t>Pára-raio tipo distribuição polimérico 10kV/10kA - Fornecimento e Instalação</t>
  </si>
  <si>
    <t>Elo fusível tipo 1H-2A - Fornecimento e Instalação</t>
  </si>
  <si>
    <t>Chave seccionadora fusível classe 15KV-100A - Fornecimento e Instalação</t>
  </si>
  <si>
    <t>Transformador, distribuição; monofásico 10 kVA 60HZ; tensão primária tensão primária 13,8/13,2/12,6; secundária 220V; instalação externa; fixação em poste; resfriamento circulação natural; tensão máxima operação 25kV; NI 150kV; ligação delta Y, Fabricante de referência: ABB, ITB, WEG ou similar - Fornecimento e Instalação</t>
  </si>
  <si>
    <t>Reator integrado alto FP mod.VSTI250A26IGOS P com ignitor IGN50-P 220V - Fabricante de ref.: PHILIPS ou similar - Fornecimento e Instalação</t>
  </si>
  <si>
    <t>Caixa de comando para iluminação pública com fotocélula 50A/220V - Ref. BSC2DA fab. EXATRON ou similar - Fornecimento e Instalação</t>
  </si>
  <si>
    <t>Eletroduto em polietileno de alta densidade PEAD tipo kanaflex bitola 4" - Fornecimento e Instalação</t>
  </si>
  <si>
    <t>Cabo multipolar de cobre classe 5, cobertura PVC e isolamento em EPR 90ºC isolado para 0,6/1KV seção 3x16mm2 cobertura isolante na cor preta - Ref. Fab. Wirexcable ou similar - Fornecimento e Instalação</t>
  </si>
  <si>
    <t>Cabo multipolar de cobre classe 5, cobertura PVC e isolamento em EPR 90ºC isolado para 0,6/1KV seção 3x10mm2 cobertura isolante na cor preta - Ref. Fab. Wirexcable ou similar - Fornecimento e Instalação</t>
  </si>
  <si>
    <t>Cabo multipolar de cobre classe 5, cobertura PVC e isolamento em EPR 90ºC isolado para 0,6/1kV seção 3x4mm2 cobertura isolante na cor preta  - Ref. Fab. Wirexcable ou similar - Fornecimento e Instalação</t>
  </si>
  <si>
    <t>Cabo multipolar de cobre classe 5, cobertura PVC e isolamento em EPR 90ºC isolado para 0,6/1kV seção 3x2,5mm2 cobertura isolante na cor preta  - Ref. Fab. Wirexcable ou similar - Fornecimento e Instalação</t>
  </si>
  <si>
    <t>Composição-02</t>
  </si>
  <si>
    <t>Composição-03</t>
  </si>
  <si>
    <t>Composição-04</t>
  </si>
  <si>
    <t>Composição-05</t>
  </si>
  <si>
    <t>Composição-06</t>
  </si>
  <si>
    <t>Caixa de inspeção de aterramento em alvenaria com tampa bit. Ø300x400mm - Fornecimento e Instalação</t>
  </si>
  <si>
    <t>Haste de aterramento tipo cooperweld alta camada bit. Ø5/8"x2400mm - Fornecimento e Instalação</t>
  </si>
  <si>
    <t>Grampo metálico tipo U para haste de aterramento até 5/8'', condutor de 10 A 25 mm² - Fornecimento e Instalação</t>
  </si>
  <si>
    <t>Cordoalha de cobre nú 50 mm², enterrada, sem isolador - Fornecimento e Instalação</t>
  </si>
  <si>
    <t>Cordoalha de cobre nú 35 mm², não enterrada, com isolador - Fornecimento e Instalação</t>
  </si>
  <si>
    <t>Composição-07</t>
  </si>
  <si>
    <t>txkm</t>
  </si>
  <si>
    <t>Execução de Pintura de ligação - Exclusive fornecimento</t>
  </si>
  <si>
    <t>Execução de imprimação com emulsão asfáltica - Exclusive Fornecimento</t>
  </si>
  <si>
    <t>SINAPI-I</t>
  </si>
  <si>
    <t>Carga, manobra e descarga de agregados ou solos em caminhão basculante de 10 m³ - carga com carregadeira de 3,40 m³ e descarga livre (Brita Graduada)</t>
  </si>
  <si>
    <t>CIMENTO ASFALTICO DE PETROLEO A GRANEL (CAP) 50/70 (COLETADO CAIXA NA ANP ACRESCIDO DE ICMS)</t>
  </si>
  <si>
    <t>t.km</t>
  </si>
  <si>
    <t>Escavação mecânica de vala em material de 1ª categoria</t>
  </si>
  <si>
    <t>Caixa coletora de sarjeta - CCS 02 - com grelha de concreto - TCC 01 - areia e brita comerciais</t>
  </si>
  <si>
    <t>Dreno longitudinal profundo para corte em rocha - DPS 04 - brita comercial (ao longo do tubo)</t>
  </si>
  <si>
    <t>Sarjeta triangular de concreto - STC 02 - areia e brita comerciais</t>
  </si>
  <si>
    <t>Meio-fio de concreto - MFC 05 moldado no local com extrusora e concreto usinado - areia e brita comerciais</t>
  </si>
  <si>
    <t>Escavação, carga e transporte de material de 1ª categoria - DMT de 600 a 800 m - caminho de serviço em revestimento (Empréstimo para aterro em canteiro)</t>
  </si>
  <si>
    <t>Aterro para canteiros</t>
  </si>
  <si>
    <t>Regularização manual de aterro (Canteiros)</t>
  </si>
  <si>
    <t>MOBILIZAÇÃO E DESMOBILIZAÇÃO</t>
  </si>
  <si>
    <t>Transporte com caminhão betoneira - rodovia pavimentada</t>
  </si>
  <si>
    <t>Transporte com caminhão carroceria com capacidade de 11 t e com guindauto de 45 t.m - rodovia pavimentada</t>
  </si>
  <si>
    <t>Transporte com cavalo mecânico com semirreboque com capacidade de 30 t - rodovia pavimentada</t>
  </si>
  <si>
    <t>PREÇO TOTAL</t>
  </si>
  <si>
    <t>8.1</t>
  </si>
  <si>
    <t>8.2</t>
  </si>
  <si>
    <t>8.3</t>
  </si>
  <si>
    <t>P. UNIT. (R$)</t>
  </si>
  <si>
    <t>CRONOGRAMA FÍSICO-FINANCEIRO (ESTIMADO)</t>
  </si>
  <si>
    <t>Item</t>
  </si>
  <si>
    <t>Descrição</t>
  </si>
  <si>
    <t>%</t>
  </si>
  <si>
    <t>Preço Total (R$)</t>
  </si>
  <si>
    <t>MÊS 1</t>
  </si>
  <si>
    <t>MÊS 2</t>
  </si>
  <si>
    <t>MÊS 3</t>
  </si>
  <si>
    <t>R$</t>
  </si>
  <si>
    <t>VALOR TOTAL (R$)</t>
  </si>
  <si>
    <t>ACUMULADO</t>
  </si>
  <si>
    <r>
      <rPr>
        <sz val="10"/>
        <rFont val="Arial"/>
        <family val="2"/>
      </rPr>
      <t xml:space="preserve">Local </t>
    </r>
    <r>
      <rPr>
        <b/>
        <sz val="10"/>
        <rFont val="Arial"/>
        <family val="2"/>
      </rPr>
      <t xml:space="preserve">: </t>
    </r>
  </si>
  <si>
    <t>DEINFRA (*)</t>
  </si>
  <si>
    <t>3.7</t>
  </si>
  <si>
    <t>3.8</t>
  </si>
  <si>
    <t>3.9</t>
  </si>
  <si>
    <t>1.4</t>
  </si>
  <si>
    <t>Escavação em material de 3ª categoria</t>
  </si>
  <si>
    <r>
      <t xml:space="preserve">Carga, manobra e descarga de blocos de rocha em caminhão basculante de 8 m³ - carga com carregadeira de 1,72 m³ e descarga livre </t>
    </r>
    <r>
      <rPr>
        <b/>
        <sz val="9"/>
        <rFont val="Arial"/>
        <family val="2"/>
      </rPr>
      <t>(bota-fora)</t>
    </r>
  </si>
  <si>
    <t>1.5</t>
  </si>
  <si>
    <t>1.6</t>
  </si>
  <si>
    <t>1.7</t>
  </si>
  <si>
    <t>2.5</t>
  </si>
  <si>
    <t>Eletroduto subterrâneo</t>
  </si>
  <si>
    <t>7.12.1</t>
  </si>
  <si>
    <t>7.12.2</t>
  </si>
  <si>
    <t>7.12.3</t>
  </si>
  <si>
    <t>7.12.4</t>
  </si>
  <si>
    <t>7.12.5</t>
  </si>
  <si>
    <t>7.12.6</t>
  </si>
  <si>
    <t>7.12.7</t>
  </si>
  <si>
    <t>REATERRO MECANIZADO DE VALA COM RETROESCAVADEIRA (CAPACIDADE DA CAÇAMBA DA RETRO: 0,26 M³ / POTÊNCIA: 88 HP), LARGURA ATÉ 0,8 M, PROFUNDIDADE ATÉ 1,5 M, COM SOLO DE 1ª CATEGORIA EM LOCAIS COM BAIXO NÍVEL DE INTERFERÊNCIA</t>
  </si>
  <si>
    <t>ATERRO MANUAL DE VALAS COM AREIA PARA ATERRO E COMPACTAÇÃO MECANIZADA (INCLUSO AREIA POSTO EM JAZIDA)</t>
  </si>
  <si>
    <t>Transporte com caminhão basculante de 14 m³ - rodovia pavimentada (CBUQ)</t>
  </si>
  <si>
    <t>RECOMPOSIÇÃO DE BASE E OU SUB-BASE PARA REMENDO PROFUNDO DE BRITA GRADUADA SIMPLES - INCLUSO RETIRADA E COLOCAÇÃO DO MATERIAL</t>
  </si>
  <si>
    <r>
      <t xml:space="preserve">Carga, manobra e descarga de agregados ou solos em caminhão basculante de 10 m³ - carga com carregadeira de 3,40 m³ e descarga livre </t>
    </r>
    <r>
      <rPr>
        <b/>
        <sz val="9"/>
        <rFont val="Arial"/>
        <family val="2"/>
      </rPr>
      <t>(Brita Graduada)</t>
    </r>
  </si>
  <si>
    <t>7.12.8</t>
  </si>
  <si>
    <t>7.12.9</t>
  </si>
  <si>
    <r>
      <t xml:space="preserve">Carga, manobra e descarga de agregados ou solos em caminhão basculante de 10 m³ - carga com carregadeira de 3,40 m³ e descarga livre </t>
    </r>
    <r>
      <rPr>
        <b/>
        <sz val="9"/>
        <rFont val="Arial"/>
        <family val="2"/>
      </rPr>
      <t>(Areia)</t>
    </r>
  </si>
  <si>
    <t>CONCRETAGEM DE RADIER, PISO DE CONCRETO OU LAJE SOBRE SOLO, FCK 30 MPA - LANÇAMENTO, ADENSAMENTO E ACABAMENTO</t>
  </si>
  <si>
    <t>SINAPI - I</t>
  </si>
  <si>
    <t>FITA ADESIVA ANTICORROSIVA DE PVC FLEXIVEL, COR PRETA, PARA PROTECAO TUBULACAO, 50 MM X 30 M (L X C), E= *0,25* MM</t>
  </si>
  <si>
    <t>7.12.10</t>
  </si>
  <si>
    <t>7.12.11</t>
  </si>
  <si>
    <r>
      <t xml:space="preserve">Transporte com caminhão basculante de 14 m³ - rodovia pavimentada </t>
    </r>
    <r>
      <rPr>
        <b/>
        <sz val="9"/>
        <rFont val="Arial"/>
        <family val="2"/>
      </rPr>
      <t>(bota-fora)</t>
    </r>
    <r>
      <rPr>
        <sz val="9"/>
        <rFont val="Arial"/>
        <family val="2"/>
      </rPr>
      <t>, DMT = 10 km</t>
    </r>
  </si>
  <si>
    <r>
      <t>Transporte com caminhão basculante de 14 m³ - rodovia pavimentada</t>
    </r>
    <r>
      <rPr>
        <b/>
        <sz val="9"/>
        <rFont val="Arial"/>
        <family val="2"/>
      </rPr>
      <t xml:space="preserve"> (Brita Graduada)</t>
    </r>
  </si>
  <si>
    <r>
      <t>Transporte com caminhão basculante de 14 m³ - rodovia pavimentada</t>
    </r>
    <r>
      <rPr>
        <b/>
        <sz val="9"/>
        <rFont val="Arial"/>
        <family val="2"/>
      </rPr>
      <t xml:space="preserve"> (Areia)</t>
    </r>
    <r>
      <rPr>
        <sz val="9"/>
        <rFont val="Arial"/>
        <family val="2"/>
      </rPr>
      <t>, Jazida com DMT = 480 km</t>
    </r>
  </si>
  <si>
    <t>Nome do Profissional</t>
  </si>
  <si>
    <t>Eng.Civil / CREA-SC XXXXXX</t>
  </si>
  <si>
    <t>Local / Data</t>
  </si>
  <si>
    <t xml:space="preserve"> MÊS/ANO</t>
  </si>
  <si>
    <t>Mês de Referência:</t>
  </si>
  <si>
    <r>
      <t xml:space="preserve">Carga, manobra e descarga de blocos de rocha em caminhão basculante de 8 m³ - carga com carregadeira de 1,72 m³ e descarga livre </t>
    </r>
    <r>
      <rPr>
        <b/>
        <sz val="9"/>
        <rFont val="Arial"/>
        <family val="2"/>
      </rPr>
      <t>(P/ corpo de aterro)</t>
    </r>
  </si>
  <si>
    <r>
      <t xml:space="preserve">Transporte com caminhão basculante de 14 m³ - rodovia pavimentada </t>
    </r>
    <r>
      <rPr>
        <b/>
        <sz val="9"/>
        <rFont val="Arial"/>
        <family val="2"/>
      </rPr>
      <t>(P/ corpo de aterro)</t>
    </r>
    <r>
      <rPr>
        <sz val="9"/>
        <rFont val="Arial"/>
        <family val="2"/>
      </rPr>
      <t>, DMT = 200 m</t>
    </r>
  </si>
  <si>
    <r>
      <t xml:space="preserve">Compactação de camada final de aterro de rocha </t>
    </r>
    <r>
      <rPr>
        <b/>
        <sz val="9"/>
        <rFont val="Arial"/>
        <family val="2"/>
      </rPr>
      <t>(P/ corpo de aterro)</t>
    </r>
  </si>
  <si>
    <r>
      <t>Compactação de camada final de aterro de rocha</t>
    </r>
    <r>
      <rPr>
        <b/>
        <sz val="9"/>
        <rFont val="Arial"/>
        <family val="2"/>
      </rPr>
      <t xml:space="preserve"> (P/ corpo de aterro)</t>
    </r>
  </si>
  <si>
    <r>
      <t xml:space="preserve">TRANSPORTE COM CAMINHÃO TANQUE DE MATERIAL ASFÁLTICO DE 20000 L, EM VIA URBANA PAVIMENTADA, </t>
    </r>
    <r>
      <rPr>
        <b/>
        <sz val="9"/>
        <rFont val="Arial"/>
        <family val="2"/>
      </rPr>
      <t xml:space="preserve">DMT ATÉ 30 KM </t>
    </r>
    <r>
      <rPr>
        <sz val="9"/>
        <rFont val="Arial"/>
        <family val="2"/>
      </rPr>
      <t xml:space="preserve">- </t>
    </r>
    <r>
      <rPr>
        <u/>
        <sz val="9"/>
        <rFont val="Arial"/>
        <family val="2"/>
      </rPr>
      <t>CIMENTO ASFÁLTICO</t>
    </r>
  </si>
  <si>
    <r>
      <t xml:space="preserve">TRANSPORTE COM CAMINHÃO TANQUE DE MATERIAL ASFÁLTICO DE 20000 L, EM VIA URBANA PAVIMENTADA, ADICIONAL PARA </t>
    </r>
    <r>
      <rPr>
        <b/>
        <sz val="9"/>
        <rFont val="Arial"/>
        <family val="2"/>
      </rPr>
      <t>DMT EXCEDENTE A 30 KM</t>
    </r>
    <r>
      <rPr>
        <sz val="9"/>
        <rFont val="Arial"/>
        <family val="2"/>
      </rPr>
      <t xml:space="preserve"> -</t>
    </r>
    <r>
      <rPr>
        <u/>
        <sz val="9"/>
        <rFont val="Arial"/>
        <family val="2"/>
      </rPr>
      <t xml:space="preserve"> CIMENTO ASFÁLTICO</t>
    </r>
  </si>
  <si>
    <r>
      <t xml:space="preserve">TRANSPORTE COM CAMINHÃO TANQUE DE MATERIAL ASFÁLTICO DE 20000 L, EM VIA URBANA PAVIMENTADA, </t>
    </r>
    <r>
      <rPr>
        <b/>
        <sz val="9"/>
        <rFont val="Arial"/>
        <family val="2"/>
      </rPr>
      <t xml:space="preserve">DMT ATÉ 30 KM </t>
    </r>
    <r>
      <rPr>
        <sz val="9"/>
        <rFont val="Arial"/>
        <family val="2"/>
      </rPr>
      <t xml:space="preserve">- </t>
    </r>
    <r>
      <rPr>
        <u/>
        <sz val="9"/>
        <rFont val="Arial"/>
        <family val="2"/>
      </rPr>
      <t>EMULSÃO ASFÁLTICA IMPRIMAÇÃO.</t>
    </r>
  </si>
  <si>
    <r>
      <t xml:space="preserve">TRANSPORTE COM CAMINHÃO TANQUE DE MATERIAL ASFÁLTICO DE 20000 L, EM VIA URBANA PAVIMENTADA, ADICIONAL PARA </t>
    </r>
    <r>
      <rPr>
        <b/>
        <sz val="9"/>
        <rFont val="Arial"/>
        <family val="2"/>
      </rPr>
      <t>DMT EXCEDENTE A 30 KM</t>
    </r>
    <r>
      <rPr>
        <sz val="9"/>
        <rFont val="Arial"/>
        <family val="2"/>
      </rPr>
      <t xml:space="preserve"> - </t>
    </r>
    <r>
      <rPr>
        <u/>
        <sz val="9"/>
        <rFont val="Arial"/>
        <family val="2"/>
      </rPr>
      <t>EMULSÃO ASFÁLTICA IMPRIMAÇÃO</t>
    </r>
  </si>
  <si>
    <r>
      <t xml:space="preserve">TRANSPORTE COM CAMINHÃO TANQUE DE MATERIAL ASFÁLTICO DE 20000 L, EM VIA URBANA PAVIMENTADA, </t>
    </r>
    <r>
      <rPr>
        <b/>
        <sz val="9"/>
        <rFont val="Arial"/>
        <family val="2"/>
      </rPr>
      <t xml:space="preserve">DMT ATÉ 30 KM </t>
    </r>
    <r>
      <rPr>
        <sz val="9"/>
        <rFont val="Arial"/>
        <family val="2"/>
      </rPr>
      <t>- EMULSÃO ASFÁLTICA P/</t>
    </r>
    <r>
      <rPr>
        <u/>
        <sz val="9"/>
        <rFont val="Arial"/>
        <family val="2"/>
      </rPr>
      <t xml:space="preserve"> PINTURA DE LIGAÇÃO</t>
    </r>
  </si>
  <si>
    <r>
      <t xml:space="preserve">TRANSPORTE COM CAMINHÃO TANQUE DE MATERIAL ASFÁLTICO DE 20000 L, EM VIA URBANA PAVIMENTADA, ADICIONAL PARA </t>
    </r>
    <r>
      <rPr>
        <b/>
        <sz val="9"/>
        <rFont val="Arial"/>
        <family val="2"/>
      </rPr>
      <t>DMT EXCEDENTE A 30 KM</t>
    </r>
    <r>
      <rPr>
        <sz val="9"/>
        <rFont val="Arial"/>
        <family val="2"/>
      </rPr>
      <t xml:space="preserve"> - EMULSÃO ASFÁLTICA P/ </t>
    </r>
    <r>
      <rPr>
        <u/>
        <sz val="9"/>
        <rFont val="Arial"/>
        <family val="2"/>
      </rPr>
      <t>PINTURA DE LIGAÇÃO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</si>
</sst>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0.0000%"/>
    <numFmt numFmtId="170" formatCode="#,##0.00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color rgb="FF00206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000000"/>
      <name val="Arial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0"/>
      <color theme="3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 applyNumberFormat="0" applyBorder="0" applyProtection="0"/>
    <xf numFmtId="0" fontId="22" fillId="0" borderId="0" applyNumberFormat="0" applyBorder="0" applyProtection="0"/>
    <xf numFmtId="166" fontId="22" fillId="0" borderId="0" applyBorder="0" applyProtection="0"/>
    <xf numFmtId="166" fontId="22" fillId="0" borderId="0" applyBorder="0" applyProtection="0"/>
    <xf numFmtId="0" fontId="23" fillId="0" borderId="0"/>
    <xf numFmtId="0" fontId="22" fillId="0" borderId="0" applyNumberFormat="0" applyBorder="0" applyProtection="0"/>
    <xf numFmtId="0" fontId="24" fillId="0" borderId="0" applyNumberFormat="0" applyBorder="0" applyProtection="0"/>
    <xf numFmtId="167" fontId="24" fillId="0" borderId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Border="0" applyProtection="0"/>
    <xf numFmtId="168" fontId="26" fillId="0" borderId="0" applyBorder="0" applyProtection="0"/>
    <xf numFmtId="166" fontId="22" fillId="0" borderId="0" applyBorder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1"/>
    <xf numFmtId="0" fontId="4" fillId="0" borderId="0" xfId="1" applyAlignment="1">
      <alignment vertical="center" wrapText="1"/>
    </xf>
    <xf numFmtId="0" fontId="14" fillId="0" borderId="0" xfId="1" applyFont="1" applyAlignment="1">
      <alignment vertical="center"/>
    </xf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right" vertical="center" wrapText="1"/>
    </xf>
    <xf numFmtId="4" fontId="8" fillId="0" borderId="4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4" fontId="4" fillId="0" borderId="0" xfId="1" applyNumberFormat="1" applyAlignment="1">
      <alignment vertical="center"/>
    </xf>
    <xf numFmtId="0" fontId="6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right" vertical="center" wrapText="1"/>
    </xf>
    <xf numFmtId="4" fontId="8" fillId="0" borderId="2" xfId="1" applyNumberFormat="1" applyFont="1" applyBorder="1" applyAlignment="1">
      <alignment vertical="center"/>
    </xf>
    <xf numFmtId="4" fontId="5" fillId="0" borderId="4" xfId="1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/>
    </xf>
    <xf numFmtId="0" fontId="4" fillId="0" borderId="0" xfId="1" applyAlignment="1">
      <alignment horizontal="right" vertical="center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49" fontId="9" fillId="3" borderId="9" xfId="1" applyNumberFormat="1" applyFont="1" applyFill="1" applyBorder="1" applyAlignment="1">
      <alignment vertical="center"/>
    </xf>
    <xf numFmtId="49" fontId="9" fillId="3" borderId="7" xfId="1" applyNumberFormat="1" applyFont="1" applyFill="1" applyBorder="1" applyAlignment="1">
      <alignment vertical="center"/>
    </xf>
    <xf numFmtId="49" fontId="9" fillId="3" borderId="7" xfId="1" applyNumberFormat="1" applyFont="1" applyFill="1" applyBorder="1" applyAlignment="1">
      <alignment horizontal="right" vertical="center"/>
    </xf>
    <xf numFmtId="4" fontId="9" fillId="3" borderId="14" xfId="1" applyNumberFormat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right" vertical="center" wrapText="1"/>
    </xf>
    <xf numFmtId="4" fontId="8" fillId="0" borderId="16" xfId="1" applyNumberFormat="1" applyFont="1" applyBorder="1" applyAlignment="1">
      <alignment vertical="center"/>
    </xf>
    <xf numFmtId="4" fontId="8" fillId="0" borderId="17" xfId="1" applyNumberFormat="1" applyFont="1" applyBorder="1" applyAlignment="1">
      <alignment horizontal="right" vertical="center" wrapText="1"/>
    </xf>
    <xf numFmtId="4" fontId="8" fillId="0" borderId="18" xfId="1" applyNumberFormat="1" applyFont="1" applyBorder="1" applyAlignment="1">
      <alignment horizontal="right" vertical="center" wrapText="1"/>
    </xf>
    <xf numFmtId="0" fontId="13" fillId="0" borderId="0" xfId="1" applyFont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5" fillId="2" borderId="21" xfId="1" applyNumberFormat="1" applyFont="1" applyFill="1" applyBorder="1" applyAlignment="1">
      <alignment vertical="center" wrapText="1"/>
    </xf>
    <xf numFmtId="0" fontId="9" fillId="0" borderId="0" xfId="1" applyFont="1" applyAlignment="1">
      <alignment horizontal="right" vertical="center"/>
    </xf>
    <xf numFmtId="0" fontId="6" fillId="0" borderId="0" xfId="1" applyFont="1"/>
    <xf numFmtId="0" fontId="18" fillId="0" borderId="0" xfId="1" applyFont="1"/>
    <xf numFmtId="0" fontId="19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1" applyFont="1"/>
    <xf numFmtId="0" fontId="9" fillId="0" borderId="0" xfId="0" applyFont="1" applyAlignment="1">
      <alignment vertical="center"/>
    </xf>
    <xf numFmtId="0" fontId="20" fillId="0" borderId="0" xfId="1" applyFont="1" applyAlignment="1">
      <alignment horizontal="center"/>
    </xf>
    <xf numFmtId="0" fontId="4" fillId="0" borderId="25" xfId="1" applyBorder="1" applyAlignment="1">
      <alignment horizontal="center"/>
    </xf>
    <xf numFmtId="0" fontId="4" fillId="0" borderId="25" xfId="1" applyBorder="1"/>
    <xf numFmtId="10" fontId="4" fillId="0" borderId="25" xfId="14" applyNumberFormat="1" applyFont="1" applyBorder="1" applyAlignment="1">
      <alignment horizontal="center"/>
    </xf>
    <xf numFmtId="164" fontId="4" fillId="0" borderId="25" xfId="15" applyFont="1" applyBorder="1" applyAlignment="1">
      <alignment horizontal="center"/>
    </xf>
    <xf numFmtId="9" fontId="4" fillId="0" borderId="25" xfId="4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9" fillId="0" borderId="0" xfId="1" applyNumberFormat="1" applyFont="1" applyAlignment="1">
      <alignment horizontal="right"/>
    </xf>
    <xf numFmtId="165" fontId="27" fillId="0" borderId="0" xfId="1" applyNumberFormat="1" applyFont="1"/>
    <xf numFmtId="165" fontId="28" fillId="0" borderId="0" xfId="1" applyNumberFormat="1" applyFont="1"/>
    <xf numFmtId="165" fontId="29" fillId="0" borderId="0" xfId="1" applyNumberFormat="1" applyFont="1"/>
    <xf numFmtId="165" fontId="4" fillId="0" borderId="0" xfId="1" applyNumberFormat="1"/>
    <xf numFmtId="0" fontId="4" fillId="0" borderId="0" xfId="1" applyAlignment="1">
      <alignment horizontal="left"/>
    </xf>
    <xf numFmtId="0" fontId="4" fillId="0" borderId="0" xfId="1" applyAlignment="1">
      <alignment vertical="top"/>
    </xf>
    <xf numFmtId="0" fontId="9" fillId="0" borderId="0" xfId="1" applyFont="1" applyAlignment="1">
      <alignment horizontal="right" vertical="top"/>
    </xf>
    <xf numFmtId="10" fontId="9" fillId="0" borderId="0" xfId="4" applyNumberFormat="1" applyFont="1" applyFill="1" applyBorder="1" applyAlignment="1">
      <alignment horizontal="left"/>
    </xf>
    <xf numFmtId="17" fontId="9" fillId="3" borderId="25" xfId="1" applyNumberFormat="1" applyFont="1" applyFill="1" applyBorder="1" applyAlignment="1">
      <alignment horizontal="center" vertical="center"/>
    </xf>
    <xf numFmtId="0" fontId="4" fillId="3" borderId="25" xfId="1" applyFill="1" applyBorder="1" applyAlignment="1">
      <alignment horizontal="center"/>
    </xf>
    <xf numFmtId="0" fontId="9" fillId="3" borderId="25" xfId="1" applyFont="1" applyFill="1" applyBorder="1" applyAlignment="1">
      <alignment horizontal="right"/>
    </xf>
    <xf numFmtId="10" fontId="9" fillId="3" borderId="25" xfId="4" applyNumberFormat="1" applyFont="1" applyFill="1" applyBorder="1" applyAlignment="1">
      <alignment horizontal="center"/>
    </xf>
    <xf numFmtId="164" fontId="9" fillId="3" borderId="25" xfId="15" applyFont="1" applyFill="1" applyBorder="1" applyAlignment="1">
      <alignment horizontal="center"/>
    </xf>
    <xf numFmtId="9" fontId="9" fillId="3" borderId="25" xfId="4" applyFont="1" applyFill="1" applyBorder="1" applyAlignment="1">
      <alignment horizontal="center"/>
    </xf>
    <xf numFmtId="164" fontId="9" fillId="3" borderId="25" xfId="4" applyNumberFormat="1" applyFont="1" applyFill="1" applyBorder="1" applyAlignment="1">
      <alignment horizontal="center"/>
    </xf>
    <xf numFmtId="10" fontId="31" fillId="0" borderId="0" xfId="3" applyNumberFormat="1" applyFont="1" applyAlignment="1">
      <alignment horizontal="right" vertical="center"/>
    </xf>
    <xf numFmtId="17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10" fontId="5" fillId="0" borderId="0" xfId="3" applyNumberFormat="1" applyFont="1" applyAlignment="1">
      <alignment vertical="center"/>
    </xf>
    <xf numFmtId="43" fontId="5" fillId="0" borderId="0" xfId="37" applyFont="1" applyAlignment="1">
      <alignment horizontal="center"/>
    </xf>
    <xf numFmtId="0" fontId="31" fillId="0" borderId="0" xfId="1" applyFont="1" applyAlignment="1">
      <alignment horizontal="right" vertical="center"/>
    </xf>
    <xf numFmtId="0" fontId="31" fillId="0" borderId="0" xfId="1" applyFont="1" applyAlignment="1">
      <alignment horizontal="right" vertical="center" wrapText="1"/>
    </xf>
    <xf numFmtId="44" fontId="31" fillId="0" borderId="0" xfId="38" applyFont="1" applyAlignment="1">
      <alignment horizontal="right" vertical="center"/>
    </xf>
    <xf numFmtId="0" fontId="32" fillId="0" borderId="0" xfId="1" applyFont="1" applyAlignment="1">
      <alignment horizontal="right" vertical="center"/>
    </xf>
    <xf numFmtId="44" fontId="32" fillId="0" borderId="0" xfId="38" applyFont="1" applyAlignment="1">
      <alignment vertical="center"/>
    </xf>
    <xf numFmtId="0" fontId="32" fillId="0" borderId="0" xfId="1" applyFont="1" applyAlignment="1">
      <alignment vertical="center"/>
    </xf>
    <xf numFmtId="169" fontId="32" fillId="0" borderId="0" xfId="3" applyNumberFormat="1" applyFont="1" applyAlignment="1">
      <alignment vertical="center"/>
    </xf>
    <xf numFmtId="4" fontId="9" fillId="0" borderId="0" xfId="1" applyNumberFormat="1" applyFont="1" applyAlignment="1">
      <alignment vertical="center"/>
    </xf>
    <xf numFmtId="49" fontId="9" fillId="0" borderId="27" xfId="1" applyNumberFormat="1" applyFont="1" applyBorder="1" applyAlignment="1">
      <alignment vertical="center"/>
    </xf>
    <xf numFmtId="49" fontId="9" fillId="0" borderId="28" xfId="1" applyNumberFormat="1" applyFont="1" applyBorder="1" applyAlignment="1">
      <alignment vertical="center"/>
    </xf>
    <xf numFmtId="49" fontId="9" fillId="0" borderId="28" xfId="1" applyNumberFormat="1" applyFont="1" applyBorder="1" applyAlignment="1">
      <alignment horizontal="right" vertical="center"/>
    </xf>
    <xf numFmtId="4" fontId="9" fillId="0" borderId="29" xfId="1" applyNumberFormat="1" applyFont="1" applyBorder="1" applyAlignment="1">
      <alignment vertical="center"/>
    </xf>
    <xf numFmtId="0" fontId="4" fillId="0" borderId="0" xfId="1" applyAlignment="1">
      <alignment horizontal="left" vertical="center"/>
    </xf>
    <xf numFmtId="0" fontId="5" fillId="0" borderId="1" xfId="1" applyFont="1" applyBorder="1" applyAlignment="1">
      <alignment horizontal="right" vertical="center" wrapText="1"/>
    </xf>
    <xf numFmtId="0" fontId="4" fillId="0" borderId="0" xfId="1" quotePrefix="1" applyAlignment="1">
      <alignment horizontal="center" vertical="center"/>
    </xf>
    <xf numFmtId="0" fontId="10" fillId="0" borderId="0" xfId="1" applyFont="1" applyAlignment="1">
      <alignment horizontal="center" vertical="center"/>
    </xf>
    <xf numFmtId="10" fontId="9" fillId="3" borderId="0" xfId="3" applyNumberFormat="1" applyFont="1" applyFill="1" applyBorder="1" applyAlignment="1">
      <alignment horizontal="left"/>
    </xf>
    <xf numFmtId="4" fontId="5" fillId="0" borderId="2" xfId="1" applyNumberFormat="1" applyFont="1" applyBorder="1" applyAlignment="1">
      <alignment vertical="center"/>
    </xf>
    <xf numFmtId="170" fontId="5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17" fillId="3" borderId="9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4" fontId="8" fillId="3" borderId="19" xfId="1" applyNumberFormat="1" applyFont="1" applyFill="1" applyBorder="1" applyAlignment="1">
      <alignment horizontal="center" vertical="center" wrapText="1"/>
    </xf>
    <xf numFmtId="4" fontId="8" fillId="3" borderId="20" xfId="1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vertical="center" wrapText="1"/>
    </xf>
    <xf numFmtId="4" fontId="8" fillId="3" borderId="25" xfId="1" applyNumberFormat="1" applyFont="1" applyFill="1" applyBorder="1" applyAlignment="1">
      <alignment horizontal="center" vertical="center" wrapText="1"/>
    </xf>
    <xf numFmtId="4" fontId="8" fillId="3" borderId="13" xfId="1" applyNumberFormat="1" applyFont="1" applyFill="1" applyBorder="1" applyAlignment="1">
      <alignment horizontal="center" vertical="center" wrapText="1"/>
    </xf>
    <xf numFmtId="4" fontId="8" fillId="3" borderId="26" xfId="1" applyNumberFormat="1" applyFont="1" applyFill="1" applyBorder="1" applyAlignment="1">
      <alignment horizontal="center" vertical="center" wrapText="1"/>
    </xf>
    <xf numFmtId="164" fontId="4" fillId="0" borderId="0" xfId="6" applyFont="1" applyFill="1" applyBorder="1" applyAlignment="1">
      <alignment horizontal="center"/>
    </xf>
    <xf numFmtId="0" fontId="4" fillId="0" borderId="0" xfId="1" applyAlignment="1">
      <alignment horizontal="center"/>
    </xf>
    <xf numFmtId="0" fontId="9" fillId="3" borderId="22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17" fontId="9" fillId="3" borderId="22" xfId="1" applyNumberFormat="1" applyFont="1" applyFill="1" applyBorder="1" applyAlignment="1">
      <alignment horizontal="center" vertical="center"/>
    </xf>
    <xf numFmtId="17" fontId="9" fillId="3" borderId="24" xfId="1" applyNumberFormat="1" applyFont="1" applyFill="1" applyBorder="1" applyAlignment="1">
      <alignment horizontal="center" vertical="center"/>
    </xf>
    <xf numFmtId="17" fontId="9" fillId="3" borderId="22" xfId="1" applyNumberFormat="1" applyFont="1" applyFill="1" applyBorder="1" applyAlignment="1">
      <alignment horizontal="center" vertical="center" wrapText="1"/>
    </xf>
    <xf numFmtId="17" fontId="9" fillId="3" borderId="24" xfId="1" applyNumberFormat="1" applyFont="1" applyFill="1" applyBorder="1" applyAlignment="1">
      <alignment horizontal="center" vertical="center" wrapText="1"/>
    </xf>
    <xf numFmtId="17" fontId="9" fillId="3" borderId="10" xfId="1" applyNumberFormat="1" applyFont="1" applyFill="1" applyBorder="1" applyAlignment="1">
      <alignment horizontal="center" vertical="center"/>
    </xf>
    <xf numFmtId="17" fontId="9" fillId="3" borderId="23" xfId="1" applyNumberFormat="1" applyFont="1" applyFill="1" applyBorder="1" applyAlignment="1">
      <alignment horizontal="center" vertical="center"/>
    </xf>
  </cellXfs>
  <cellStyles count="39">
    <cellStyle name="20% - Ênfase1 100" xfId="16" xr:uid="{00000000-0005-0000-0000-000000000000}"/>
    <cellStyle name="60% - Ênfase6 37" xfId="17" xr:uid="{00000000-0005-0000-0000-000001000000}"/>
    <cellStyle name="Excel Built-in Excel Built-in Excel Built-in Excel Built-in Excel Built-in Excel Built-in Excel Built-in Excel Built-in Separador de milhares 4" xfId="18" xr:uid="{00000000-0005-0000-0000-000002000000}"/>
    <cellStyle name="Excel Built-in Excel Built-in Excel Built-in Excel Built-in Excel Built-in Excel Built-in Excel Built-in Separador de milhares 4" xfId="19" xr:uid="{00000000-0005-0000-0000-000003000000}"/>
    <cellStyle name="Excel Built-in Normal" xfId="20" xr:uid="{00000000-0005-0000-0000-000004000000}"/>
    <cellStyle name="Excel Built-in Normal 1" xfId="21" xr:uid="{00000000-0005-0000-0000-000005000000}"/>
    <cellStyle name="Excel Built-in Normal 2" xfId="22" xr:uid="{00000000-0005-0000-0000-000006000000}"/>
    <cellStyle name="Excel_BuiltIn_Comma" xfId="23" xr:uid="{00000000-0005-0000-0000-000007000000}"/>
    <cellStyle name="Heading" xfId="24" xr:uid="{00000000-0005-0000-0000-000008000000}"/>
    <cellStyle name="Heading1" xfId="25" xr:uid="{00000000-0005-0000-0000-000009000000}"/>
    <cellStyle name="Moeda" xfId="38" builtinId="4"/>
    <cellStyle name="Normal" xfId="0" builtinId="0"/>
    <cellStyle name="Normal 2" xfId="1" xr:uid="{00000000-0005-0000-0000-00000B000000}"/>
    <cellStyle name="Normal 3" xfId="2" xr:uid="{00000000-0005-0000-0000-00000C000000}"/>
    <cellStyle name="Normal 3 2" xfId="9" xr:uid="{00000000-0005-0000-0000-00000D000000}"/>
    <cellStyle name="Normal 4" xfId="8" xr:uid="{00000000-0005-0000-0000-00000E000000}"/>
    <cellStyle name="Normal 4 2" xfId="13" xr:uid="{00000000-0005-0000-0000-00000F000000}"/>
    <cellStyle name="Normal 6" xfId="26" xr:uid="{00000000-0005-0000-0000-000010000000}"/>
    <cellStyle name="Normal 7" xfId="27" xr:uid="{00000000-0005-0000-0000-000011000000}"/>
    <cellStyle name="Porcentagem" xfId="3" builtinId="5"/>
    <cellStyle name="Porcentagem 2" xfId="4" xr:uid="{00000000-0005-0000-0000-000013000000}"/>
    <cellStyle name="Porcentagem 2 2" xfId="5" xr:uid="{00000000-0005-0000-0000-000014000000}"/>
    <cellStyle name="Porcentagem 3" xfId="14" xr:uid="{00000000-0005-0000-0000-000015000000}"/>
    <cellStyle name="Porcentagem 4" xfId="28" xr:uid="{00000000-0005-0000-0000-000016000000}"/>
    <cellStyle name="Porcentagem 4 2" xfId="29" xr:uid="{00000000-0005-0000-0000-000017000000}"/>
    <cellStyle name="Porcentagem 5" xfId="30" xr:uid="{00000000-0005-0000-0000-000018000000}"/>
    <cellStyle name="Result" xfId="31" xr:uid="{00000000-0005-0000-0000-000019000000}"/>
    <cellStyle name="Result2" xfId="32" xr:uid="{00000000-0005-0000-0000-00001A000000}"/>
    <cellStyle name="Separador de milhares 2" xfId="6" xr:uid="{00000000-0005-0000-0000-00001B000000}"/>
    <cellStyle name="Separador de milhares 2 2" xfId="10" xr:uid="{00000000-0005-0000-0000-00001C000000}"/>
    <cellStyle name="Separador de milhares 4" xfId="33" xr:uid="{00000000-0005-0000-0000-00001D000000}"/>
    <cellStyle name="Vírgula" xfId="37" builtinId="3"/>
    <cellStyle name="Vírgula 2" xfId="7" xr:uid="{00000000-0005-0000-0000-00001E000000}"/>
    <cellStyle name="Vírgula 2 2" xfId="12" xr:uid="{00000000-0005-0000-0000-00001F000000}"/>
    <cellStyle name="Vírgula 3" xfId="11" xr:uid="{00000000-0005-0000-0000-000020000000}"/>
    <cellStyle name="Vírgula 3 2" xfId="34" xr:uid="{00000000-0005-0000-0000-000021000000}"/>
    <cellStyle name="Vírgula 4" xfId="15" xr:uid="{00000000-0005-0000-0000-000022000000}"/>
    <cellStyle name="Vírgula 5" xfId="35" xr:uid="{00000000-0005-0000-0000-000023000000}"/>
    <cellStyle name="Vírgula 5 2" xfId="36" xr:uid="{00000000-0005-0000-0000-00002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2</xdr:col>
      <xdr:colOff>742950</xdr:colOff>
      <xdr:row>5</xdr:row>
      <xdr:rowOff>0</xdr:rowOff>
    </xdr:to>
    <xdr:sp macro="" textlink="">
      <xdr:nvSpPr>
        <xdr:cNvPr id="29697" name="Object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4"/>
  <sheetViews>
    <sheetView tabSelected="1" view="pageBreakPreview" zoomScaleNormal="100" zoomScaleSheetLayoutView="100" workbookViewId="0">
      <selection activeCell="G131" sqref="G131"/>
    </sheetView>
  </sheetViews>
  <sheetFormatPr defaultRowHeight="12.75"/>
  <cols>
    <col min="1" max="1" width="8.85546875" style="4" customWidth="1"/>
    <col min="2" max="2" width="14.140625" style="4" customWidth="1"/>
    <col min="3" max="3" width="8" style="4" bestFit="1" customWidth="1"/>
    <col min="4" max="4" width="62.42578125" style="4" customWidth="1"/>
    <col min="5" max="5" width="5.42578125" style="4" customWidth="1"/>
    <col min="6" max="7" width="8.85546875" style="15" bestFit="1" customWidth="1"/>
    <col min="8" max="8" width="17" style="15" customWidth="1"/>
    <col min="9" max="16384" width="9.140625" style="4"/>
  </cols>
  <sheetData>
    <row r="1" spans="1:8" s="1" customFormat="1" ht="20.25">
      <c r="D1" s="59"/>
      <c r="F1" s="60"/>
      <c r="G1" s="60"/>
      <c r="H1" s="60"/>
    </row>
    <row r="2" spans="1:8" s="1" customFormat="1" ht="19.5" customHeight="1">
      <c r="D2" s="60"/>
      <c r="F2" s="61"/>
      <c r="G2" s="61"/>
      <c r="H2" s="61"/>
    </row>
    <row r="3" spans="1:8" s="1" customFormat="1">
      <c r="D3" s="62"/>
      <c r="F3" s="62"/>
      <c r="G3" s="62"/>
      <c r="H3" s="62"/>
    </row>
    <row r="4" spans="1:8" s="1" customFormat="1">
      <c r="D4" s="62"/>
      <c r="F4" s="62"/>
      <c r="G4" s="62"/>
      <c r="H4" s="62"/>
    </row>
    <row r="5" spans="1:8" s="1" customFormat="1">
      <c r="D5" s="62"/>
      <c r="F5" s="62"/>
      <c r="G5" s="62"/>
      <c r="H5" s="62"/>
    </row>
    <row r="6" spans="1:8" s="1" customFormat="1" ht="14.25" customHeight="1">
      <c r="A6" s="1" t="s">
        <v>103</v>
      </c>
      <c r="B6" s="49" t="s">
        <v>134</v>
      </c>
      <c r="D6" s="62"/>
      <c r="F6" s="62"/>
      <c r="G6" s="62"/>
      <c r="H6" s="62"/>
    </row>
    <row r="7" spans="1:8" s="1" customFormat="1" ht="15.75" customHeight="1">
      <c r="A7" s="49" t="s">
        <v>197</v>
      </c>
      <c r="B7" s="49" t="s">
        <v>108</v>
      </c>
      <c r="D7" s="62"/>
      <c r="F7" s="62"/>
      <c r="G7" s="62"/>
      <c r="H7" s="62"/>
    </row>
    <row r="8" spans="1:8" s="1" customFormat="1" ht="15" customHeight="1">
      <c r="A8" s="1" t="s">
        <v>105</v>
      </c>
      <c r="B8" s="49" t="s">
        <v>107</v>
      </c>
      <c r="C8" s="49"/>
      <c r="D8" s="62"/>
    </row>
    <row r="9" spans="1:8" s="1" customFormat="1">
      <c r="E9" s="63"/>
      <c r="F9" s="64"/>
      <c r="G9" s="64"/>
      <c r="H9" s="65"/>
    </row>
    <row r="10" spans="1:8" s="1" customFormat="1">
      <c r="A10" s="1" t="s">
        <v>237</v>
      </c>
      <c r="C10" s="49" t="s">
        <v>236</v>
      </c>
      <c r="G10" s="58" t="s">
        <v>0</v>
      </c>
      <c r="H10" s="95"/>
    </row>
    <row r="11" spans="1:8" s="1" customFormat="1" ht="13.5" thickBot="1">
      <c r="G11" s="66"/>
      <c r="H11" s="66"/>
    </row>
    <row r="12" spans="1:8" s="2" customFormat="1" ht="17.25" customHeight="1" thickBot="1">
      <c r="A12" s="100" t="s">
        <v>102</v>
      </c>
      <c r="B12" s="101"/>
      <c r="C12" s="101"/>
      <c r="D12" s="101"/>
      <c r="E12" s="101"/>
      <c r="F12" s="101"/>
      <c r="G12" s="101"/>
      <c r="H12" s="102"/>
    </row>
    <row r="13" spans="1:8" s="2" customFormat="1" ht="17.25" customHeight="1" thickBot="1">
      <c r="A13" s="41"/>
      <c r="B13" s="41"/>
      <c r="C13" s="41"/>
      <c r="D13" s="41"/>
      <c r="E13" s="41"/>
      <c r="F13" s="41"/>
      <c r="G13" s="41"/>
      <c r="H13" s="41"/>
    </row>
    <row r="14" spans="1:8" ht="18.75" customHeight="1">
      <c r="A14" s="103" t="s">
        <v>1</v>
      </c>
      <c r="B14" s="105" t="s">
        <v>33</v>
      </c>
      <c r="C14" s="105" t="s">
        <v>46</v>
      </c>
      <c r="D14" s="105" t="s">
        <v>34</v>
      </c>
      <c r="E14" s="105" t="s">
        <v>2</v>
      </c>
      <c r="F14" s="105" t="s">
        <v>5</v>
      </c>
      <c r="G14" s="105" t="s">
        <v>185</v>
      </c>
      <c r="H14" s="107" t="s">
        <v>4</v>
      </c>
    </row>
    <row r="15" spans="1:8" ht="19.5" customHeight="1">
      <c r="A15" s="104"/>
      <c r="B15" s="106"/>
      <c r="C15" s="106"/>
      <c r="D15" s="106"/>
      <c r="E15" s="106"/>
      <c r="F15" s="106"/>
      <c r="G15" s="106"/>
      <c r="H15" s="108"/>
    </row>
    <row r="16" spans="1:8">
      <c r="A16" s="24"/>
      <c r="B16" s="5"/>
      <c r="C16" s="5"/>
      <c r="D16" s="5"/>
      <c r="E16" s="5"/>
      <c r="F16" s="5"/>
      <c r="G16" s="5"/>
      <c r="H16" s="25"/>
    </row>
    <row r="17" spans="1:8" ht="13.5" customHeight="1">
      <c r="A17" s="42">
        <v>1</v>
      </c>
      <c r="B17" s="34"/>
      <c r="C17" s="30"/>
      <c r="D17" s="31" t="s">
        <v>32</v>
      </c>
      <c r="E17" s="32"/>
      <c r="F17" s="33"/>
      <c r="G17" s="33"/>
      <c r="H17" s="43"/>
    </row>
    <row r="18" spans="1:8">
      <c r="A18" s="7" t="s">
        <v>6</v>
      </c>
      <c r="B18" s="8" t="s">
        <v>35</v>
      </c>
      <c r="C18" s="8">
        <v>5502993</v>
      </c>
      <c r="D18" s="98" t="s">
        <v>203</v>
      </c>
      <c r="E18" s="8" t="s">
        <v>13</v>
      </c>
      <c r="F18" s="96">
        <v>4258.3500000000004</v>
      </c>
      <c r="G18" s="21"/>
      <c r="H18" s="9">
        <f t="shared" ref="H18:H23" si="0">G18*F18</f>
        <v>0</v>
      </c>
    </row>
    <row r="19" spans="1:8" ht="24">
      <c r="A19" s="7" t="s">
        <v>8</v>
      </c>
      <c r="B19" s="8" t="s">
        <v>35</v>
      </c>
      <c r="C19" s="8">
        <v>5915405</v>
      </c>
      <c r="D19" s="98" t="s">
        <v>204</v>
      </c>
      <c r="E19" s="8" t="s">
        <v>37</v>
      </c>
      <c r="F19" s="96">
        <f>(F18-F23-F29)*2.1</f>
        <v>6619.5150000000012</v>
      </c>
      <c r="G19" s="21"/>
      <c r="H19" s="9">
        <f t="shared" si="0"/>
        <v>0</v>
      </c>
    </row>
    <row r="20" spans="1:8" ht="24">
      <c r="A20" s="7" t="s">
        <v>9</v>
      </c>
      <c r="B20" s="8" t="s">
        <v>35</v>
      </c>
      <c r="C20" s="8">
        <v>5914389</v>
      </c>
      <c r="D20" s="98" t="s">
        <v>230</v>
      </c>
      <c r="E20" s="8" t="s">
        <v>168</v>
      </c>
      <c r="F20" s="96">
        <f>F19*10</f>
        <v>66195.150000000009</v>
      </c>
      <c r="G20" s="21"/>
      <c r="H20" s="9">
        <f t="shared" si="0"/>
        <v>0</v>
      </c>
    </row>
    <row r="21" spans="1:8" ht="36">
      <c r="A21" s="7" t="s">
        <v>202</v>
      </c>
      <c r="B21" s="8" t="s">
        <v>35</v>
      </c>
      <c r="C21" s="8">
        <v>5915405</v>
      </c>
      <c r="D21" s="98" t="s">
        <v>238</v>
      </c>
      <c r="E21" s="8" t="s">
        <v>37</v>
      </c>
      <c r="F21" s="96">
        <f>F23*2.1</f>
        <v>630</v>
      </c>
      <c r="G21" s="21"/>
      <c r="H21" s="9">
        <f t="shared" si="0"/>
        <v>0</v>
      </c>
    </row>
    <row r="22" spans="1:8" ht="24">
      <c r="A22" s="7" t="s">
        <v>205</v>
      </c>
      <c r="B22" s="8" t="s">
        <v>35</v>
      </c>
      <c r="C22" s="8">
        <v>5914389</v>
      </c>
      <c r="D22" s="98" t="s">
        <v>239</v>
      </c>
      <c r="E22" s="8" t="s">
        <v>168</v>
      </c>
      <c r="F22" s="96">
        <f>F21*0.2</f>
        <v>126</v>
      </c>
      <c r="G22" s="21"/>
      <c r="H22" s="9">
        <f t="shared" si="0"/>
        <v>0</v>
      </c>
    </row>
    <row r="23" spans="1:8" ht="18.75" customHeight="1">
      <c r="A23" s="7" t="s">
        <v>206</v>
      </c>
      <c r="B23" s="8" t="s">
        <v>35</v>
      </c>
      <c r="C23" s="8">
        <v>5502979</v>
      </c>
      <c r="D23" s="98" t="s">
        <v>38</v>
      </c>
      <c r="E23" s="8" t="s">
        <v>13</v>
      </c>
      <c r="F23" s="96">
        <v>300</v>
      </c>
      <c r="G23" s="21"/>
      <c r="H23" s="9">
        <f t="shared" si="0"/>
        <v>0</v>
      </c>
    </row>
    <row r="24" spans="1:8">
      <c r="A24" s="7" t="s">
        <v>207</v>
      </c>
      <c r="B24" s="8" t="s">
        <v>35</v>
      </c>
      <c r="C24" s="8">
        <v>5502822</v>
      </c>
      <c r="D24" s="98" t="s">
        <v>240</v>
      </c>
      <c r="E24" s="8" t="s">
        <v>13</v>
      </c>
      <c r="F24" s="96">
        <f>F23</f>
        <v>300</v>
      </c>
      <c r="G24" s="21"/>
      <c r="H24" s="9">
        <f>F24*G24</f>
        <v>0</v>
      </c>
    </row>
    <row r="25" spans="1:8" s="6" customFormat="1" ht="12.75" customHeight="1">
      <c r="A25" s="10"/>
      <c r="B25" s="11"/>
      <c r="C25" s="11"/>
      <c r="D25" s="19" t="s">
        <v>10</v>
      </c>
      <c r="E25" s="11"/>
      <c r="F25" s="20"/>
      <c r="G25" s="13"/>
      <c r="H25" s="12">
        <f>SUM(H18:H24)</f>
        <v>0</v>
      </c>
    </row>
    <row r="26" spans="1:8" ht="13.5" customHeight="1">
      <c r="A26" s="42">
        <v>2</v>
      </c>
      <c r="B26" s="34"/>
      <c r="C26" s="30"/>
      <c r="D26" s="31" t="s">
        <v>36</v>
      </c>
      <c r="E26" s="32"/>
      <c r="F26" s="33"/>
      <c r="G26" s="33"/>
      <c r="H26" s="43"/>
    </row>
    <row r="27" spans="1:8" ht="36">
      <c r="A27" s="7" t="s">
        <v>11</v>
      </c>
      <c r="B27" s="8" t="s">
        <v>35</v>
      </c>
      <c r="C27" s="8">
        <v>5915405</v>
      </c>
      <c r="D27" s="98" t="s">
        <v>238</v>
      </c>
      <c r="E27" s="8" t="s">
        <v>37</v>
      </c>
      <c r="F27" s="96">
        <f>F29*2.1</f>
        <v>1693.0200000000002</v>
      </c>
      <c r="G27" s="21"/>
      <c r="H27" s="9">
        <f t="shared" ref="H27:H43" si="1">F27*G27</f>
        <v>0</v>
      </c>
    </row>
    <row r="28" spans="1:8" ht="24">
      <c r="A28" s="7" t="s">
        <v>22</v>
      </c>
      <c r="B28" s="8" t="s">
        <v>35</v>
      </c>
      <c r="C28" s="8">
        <v>5914389</v>
      </c>
      <c r="D28" s="98" t="s">
        <v>239</v>
      </c>
      <c r="E28" s="8" t="s">
        <v>168</v>
      </c>
      <c r="F28" s="96">
        <f>F27*0.2</f>
        <v>338.60400000000004</v>
      </c>
      <c r="G28" s="21"/>
      <c r="H28" s="9">
        <f t="shared" si="1"/>
        <v>0</v>
      </c>
    </row>
    <row r="29" spans="1:8">
      <c r="A29" s="7" t="s">
        <v>23</v>
      </c>
      <c r="B29" s="8" t="s">
        <v>35</v>
      </c>
      <c r="C29" s="8">
        <v>5502979</v>
      </c>
      <c r="D29" s="98" t="s">
        <v>38</v>
      </c>
      <c r="E29" s="8" t="s">
        <v>13</v>
      </c>
      <c r="F29" s="96">
        <v>806.2</v>
      </c>
      <c r="G29" s="21"/>
      <c r="H29" s="9">
        <f t="shared" si="1"/>
        <v>0</v>
      </c>
    </row>
    <row r="30" spans="1:8">
      <c r="A30" s="7" t="s">
        <v>24</v>
      </c>
      <c r="B30" s="8" t="s">
        <v>35</v>
      </c>
      <c r="C30" s="8">
        <v>5502822</v>
      </c>
      <c r="D30" s="98" t="s">
        <v>241</v>
      </c>
      <c r="E30" s="8" t="s">
        <v>13</v>
      </c>
      <c r="F30" s="96">
        <f>F29</f>
        <v>806.2</v>
      </c>
      <c r="G30" s="21"/>
      <c r="H30" s="9">
        <f t="shared" si="1"/>
        <v>0</v>
      </c>
    </row>
    <row r="31" spans="1:8">
      <c r="A31" s="7" t="s">
        <v>208</v>
      </c>
      <c r="B31" s="8" t="s">
        <v>35</v>
      </c>
      <c r="C31" s="8">
        <v>4011276</v>
      </c>
      <c r="D31" s="98" t="s">
        <v>47</v>
      </c>
      <c r="E31" s="8" t="s">
        <v>13</v>
      </c>
      <c r="F31" s="96">
        <v>604.65</v>
      </c>
      <c r="G31" s="21"/>
      <c r="H31" s="9">
        <f t="shared" si="1"/>
        <v>0</v>
      </c>
    </row>
    <row r="32" spans="1:8" ht="36">
      <c r="A32" s="7" t="s">
        <v>25</v>
      </c>
      <c r="B32" s="8" t="s">
        <v>35</v>
      </c>
      <c r="C32" s="8">
        <v>5915407</v>
      </c>
      <c r="D32" s="98" t="s">
        <v>166</v>
      </c>
      <c r="E32" s="8" t="s">
        <v>37</v>
      </c>
      <c r="F32" s="96">
        <f>2.2*F31</f>
        <v>1330.23</v>
      </c>
      <c r="G32" s="21"/>
      <c r="H32" s="9">
        <f t="shared" si="1"/>
        <v>0</v>
      </c>
    </row>
    <row r="33" spans="1:8" ht="24">
      <c r="A33" s="7" t="s">
        <v>26</v>
      </c>
      <c r="B33" s="8" t="s">
        <v>35</v>
      </c>
      <c r="C33" s="8">
        <v>5914389</v>
      </c>
      <c r="D33" s="98" t="s">
        <v>231</v>
      </c>
      <c r="E33" s="8" t="s">
        <v>162</v>
      </c>
      <c r="F33" s="96">
        <f>F32*50</f>
        <v>66511.5</v>
      </c>
      <c r="G33" s="21"/>
      <c r="H33" s="9">
        <f t="shared" si="1"/>
        <v>0</v>
      </c>
    </row>
    <row r="34" spans="1:8">
      <c r="A34" s="7" t="s">
        <v>27</v>
      </c>
      <c r="B34" s="8" t="s">
        <v>35</v>
      </c>
      <c r="C34" s="8">
        <v>4011352</v>
      </c>
      <c r="D34" s="98" t="s">
        <v>164</v>
      </c>
      <c r="E34" s="8" t="s">
        <v>7</v>
      </c>
      <c r="F34" s="96">
        <v>4031</v>
      </c>
      <c r="G34" s="21"/>
      <c r="H34" s="9">
        <f t="shared" si="1"/>
        <v>0</v>
      </c>
    </row>
    <row r="35" spans="1:8">
      <c r="A35" s="7" t="s">
        <v>28</v>
      </c>
      <c r="B35" s="8" t="s">
        <v>35</v>
      </c>
      <c r="C35" s="8">
        <v>4011353</v>
      </c>
      <c r="D35" s="98" t="s">
        <v>163</v>
      </c>
      <c r="E35" s="8" t="s">
        <v>7</v>
      </c>
      <c r="F35" s="96">
        <v>4031</v>
      </c>
      <c r="G35" s="21"/>
      <c r="H35" s="9">
        <f t="shared" si="1"/>
        <v>0</v>
      </c>
    </row>
    <row r="36" spans="1:8" ht="24">
      <c r="A36" s="7" t="s">
        <v>29</v>
      </c>
      <c r="B36" s="8" t="s">
        <v>35</v>
      </c>
      <c r="C36" s="8">
        <v>4011471</v>
      </c>
      <c r="D36" s="98" t="s">
        <v>48</v>
      </c>
      <c r="E36" s="8" t="s">
        <v>37</v>
      </c>
      <c r="F36" s="96">
        <v>467.25</v>
      </c>
      <c r="G36" s="21"/>
      <c r="H36" s="9">
        <f t="shared" si="1"/>
        <v>0</v>
      </c>
    </row>
    <row r="37" spans="1:8" ht="23.25" customHeight="1">
      <c r="A37" s="7" t="s">
        <v>39</v>
      </c>
      <c r="B37" s="8" t="s">
        <v>35</v>
      </c>
      <c r="C37" s="8">
        <v>4011471</v>
      </c>
      <c r="D37" s="98" t="s">
        <v>49</v>
      </c>
      <c r="E37" s="8" t="s">
        <v>37</v>
      </c>
      <c r="F37" s="96">
        <v>68.7</v>
      </c>
      <c r="G37" s="21"/>
      <c r="H37" s="9">
        <f t="shared" si="1"/>
        <v>0</v>
      </c>
    </row>
    <row r="38" spans="1:8" ht="36">
      <c r="A38" s="7" t="s">
        <v>40</v>
      </c>
      <c r="B38" s="8" t="s">
        <v>35</v>
      </c>
      <c r="C38" s="8">
        <v>5914651</v>
      </c>
      <c r="D38" s="98" t="s">
        <v>50</v>
      </c>
      <c r="E38" s="8" t="s">
        <v>37</v>
      </c>
      <c r="F38" s="96">
        <v>535.95000000000005</v>
      </c>
      <c r="G38" s="21"/>
      <c r="H38" s="9">
        <f t="shared" si="1"/>
        <v>0</v>
      </c>
    </row>
    <row r="39" spans="1:8" ht="18.75" customHeight="1">
      <c r="A39" s="7" t="s">
        <v>41</v>
      </c>
      <c r="B39" s="8" t="s">
        <v>35</v>
      </c>
      <c r="C39" s="8">
        <v>5915321</v>
      </c>
      <c r="D39" s="98" t="s">
        <v>219</v>
      </c>
      <c r="E39" s="8" t="s">
        <v>162</v>
      </c>
      <c r="F39" s="96">
        <f>F38*50</f>
        <v>26797.500000000004</v>
      </c>
      <c r="G39" s="21"/>
      <c r="H39" s="9">
        <f t="shared" si="1"/>
        <v>0</v>
      </c>
    </row>
    <row r="40" spans="1:8">
      <c r="A40" s="7" t="s">
        <v>42</v>
      </c>
      <c r="B40" s="8" t="s">
        <v>35</v>
      </c>
      <c r="C40" s="8">
        <v>4915667</v>
      </c>
      <c r="D40" s="98" t="s">
        <v>51</v>
      </c>
      <c r="E40" s="8" t="s">
        <v>13</v>
      </c>
      <c r="F40" s="96">
        <v>25.75</v>
      </c>
      <c r="G40" s="21"/>
      <c r="H40" s="9">
        <f t="shared" si="1"/>
        <v>0</v>
      </c>
    </row>
    <row r="41" spans="1:8">
      <c r="A41" s="7" t="s">
        <v>43</v>
      </c>
      <c r="B41" s="8" t="s">
        <v>35</v>
      </c>
      <c r="C41" s="8">
        <v>4915669</v>
      </c>
      <c r="D41" s="98" t="s">
        <v>52</v>
      </c>
      <c r="E41" s="8" t="s">
        <v>13</v>
      </c>
      <c r="F41" s="96">
        <v>72.099999999999994</v>
      </c>
      <c r="G41" s="21"/>
      <c r="H41" s="9">
        <f t="shared" si="1"/>
        <v>0</v>
      </c>
    </row>
    <row r="42" spans="1:8">
      <c r="A42" s="7" t="s">
        <v>44</v>
      </c>
      <c r="B42" s="8" t="s">
        <v>35</v>
      </c>
      <c r="C42" s="8">
        <v>1600436</v>
      </c>
      <c r="D42" s="98" t="s">
        <v>53</v>
      </c>
      <c r="E42" s="8" t="s">
        <v>13</v>
      </c>
      <c r="F42" s="96">
        <v>10.220000000000001</v>
      </c>
      <c r="G42" s="21"/>
      <c r="H42" s="9">
        <f t="shared" si="1"/>
        <v>0</v>
      </c>
    </row>
    <row r="43" spans="1:8" ht="17.25" customHeight="1">
      <c r="A43" s="7" t="s">
        <v>45</v>
      </c>
      <c r="B43" s="8" t="s">
        <v>35</v>
      </c>
      <c r="C43" s="8">
        <v>1600436</v>
      </c>
      <c r="D43" s="98" t="s">
        <v>54</v>
      </c>
      <c r="E43" s="8" t="s">
        <v>13</v>
      </c>
      <c r="F43" s="96">
        <v>6.45</v>
      </c>
      <c r="G43" s="21"/>
      <c r="H43" s="9">
        <f t="shared" si="1"/>
        <v>0</v>
      </c>
    </row>
    <row r="44" spans="1:8" s="6" customFormat="1" ht="12.75" customHeight="1">
      <c r="A44" s="10"/>
      <c r="B44" s="11"/>
      <c r="C44" s="11"/>
      <c r="D44" s="19" t="s">
        <v>10</v>
      </c>
      <c r="E44" s="11"/>
      <c r="F44" s="20"/>
      <c r="G44" s="13"/>
      <c r="H44" s="12">
        <f>SUM(H27:H43)</f>
        <v>0</v>
      </c>
    </row>
    <row r="45" spans="1:8" ht="13.5" customHeight="1">
      <c r="A45" s="42">
        <v>3</v>
      </c>
      <c r="B45" s="34"/>
      <c r="C45" s="30"/>
      <c r="D45" s="31" t="s">
        <v>55</v>
      </c>
      <c r="E45" s="32"/>
      <c r="F45" s="33"/>
      <c r="G45" s="33"/>
      <c r="H45" s="43"/>
    </row>
    <row r="46" spans="1:8" ht="24">
      <c r="A46" s="7" t="s">
        <v>12</v>
      </c>
      <c r="B46" s="22" t="s">
        <v>165</v>
      </c>
      <c r="C46" s="8">
        <v>41899</v>
      </c>
      <c r="D46" s="98" t="s">
        <v>167</v>
      </c>
      <c r="E46" s="8" t="s">
        <v>37</v>
      </c>
      <c r="F46" s="97">
        <f>0.06323*(F36+F37)</f>
        <v>33.888118499999997</v>
      </c>
      <c r="G46" s="21"/>
      <c r="H46" s="9">
        <f t="shared" ref="H46:H54" si="2">F46*G46</f>
        <v>0</v>
      </c>
    </row>
    <row r="47" spans="1:8" ht="36">
      <c r="A47" s="7" t="s">
        <v>56</v>
      </c>
      <c r="B47" s="22" t="s">
        <v>135</v>
      </c>
      <c r="C47" s="8">
        <v>102332</v>
      </c>
      <c r="D47" s="98" t="s">
        <v>242</v>
      </c>
      <c r="E47" s="8" t="s">
        <v>162</v>
      </c>
      <c r="F47" s="96">
        <f>30*F46</f>
        <v>1016.6435549999999</v>
      </c>
      <c r="G47" s="21"/>
      <c r="H47" s="9">
        <f t="shared" si="2"/>
        <v>0</v>
      </c>
    </row>
    <row r="48" spans="1:8" ht="36">
      <c r="A48" s="7" t="s">
        <v>57</v>
      </c>
      <c r="B48" s="22" t="s">
        <v>135</v>
      </c>
      <c r="C48" s="8">
        <v>102333</v>
      </c>
      <c r="D48" s="98" t="s">
        <v>243</v>
      </c>
      <c r="E48" s="8" t="s">
        <v>162</v>
      </c>
      <c r="F48" s="96">
        <f>450*F46</f>
        <v>15249.653324999999</v>
      </c>
      <c r="G48" s="21"/>
      <c r="H48" s="9">
        <f t="shared" si="2"/>
        <v>0</v>
      </c>
    </row>
    <row r="49" spans="1:8">
      <c r="A49" s="7" t="s">
        <v>58</v>
      </c>
      <c r="B49" s="22" t="s">
        <v>165</v>
      </c>
      <c r="C49" s="8">
        <v>517</v>
      </c>
      <c r="D49" s="98" t="s">
        <v>99</v>
      </c>
      <c r="E49" s="8" t="s">
        <v>37</v>
      </c>
      <c r="F49" s="96">
        <f>0.0013*F34</f>
        <v>5.2402999999999995</v>
      </c>
      <c r="G49" s="21"/>
      <c r="H49" s="9">
        <f t="shared" si="2"/>
        <v>0</v>
      </c>
    </row>
    <row r="50" spans="1:8" ht="36">
      <c r="A50" s="7" t="s">
        <v>59</v>
      </c>
      <c r="B50" s="22" t="s">
        <v>135</v>
      </c>
      <c r="C50" s="8">
        <v>102332</v>
      </c>
      <c r="D50" s="98" t="s">
        <v>244</v>
      </c>
      <c r="E50" s="8" t="s">
        <v>162</v>
      </c>
      <c r="F50" s="96">
        <f>30*F49</f>
        <v>157.20899999999997</v>
      </c>
      <c r="G50" s="21"/>
      <c r="H50" s="9">
        <f t="shared" si="2"/>
        <v>0</v>
      </c>
    </row>
    <row r="51" spans="1:8" ht="36">
      <c r="A51" s="7" t="s">
        <v>60</v>
      </c>
      <c r="B51" s="22" t="s">
        <v>135</v>
      </c>
      <c r="C51" s="8">
        <v>102333</v>
      </c>
      <c r="D51" s="98" t="s">
        <v>245</v>
      </c>
      <c r="E51" s="8" t="s">
        <v>162</v>
      </c>
      <c r="F51" s="96">
        <f>450*F49</f>
        <v>2358.1349999999998</v>
      </c>
      <c r="G51" s="21"/>
      <c r="H51" s="9">
        <f t="shared" si="2"/>
        <v>0</v>
      </c>
    </row>
    <row r="52" spans="1:8">
      <c r="A52" s="7" t="s">
        <v>199</v>
      </c>
      <c r="B52" s="22" t="s">
        <v>165</v>
      </c>
      <c r="C52" s="8">
        <v>41903</v>
      </c>
      <c r="D52" s="98" t="s">
        <v>100</v>
      </c>
      <c r="E52" s="8" t="s">
        <v>37</v>
      </c>
      <c r="F52" s="96">
        <f>0.00045*F35</f>
        <v>1.81395</v>
      </c>
      <c r="G52" s="21"/>
      <c r="H52" s="9">
        <f t="shared" si="2"/>
        <v>0</v>
      </c>
    </row>
    <row r="53" spans="1:8" ht="36">
      <c r="A53" s="7" t="s">
        <v>200</v>
      </c>
      <c r="B53" s="22" t="s">
        <v>135</v>
      </c>
      <c r="C53" s="8">
        <v>102332</v>
      </c>
      <c r="D53" s="98" t="s">
        <v>246</v>
      </c>
      <c r="E53" s="8" t="s">
        <v>162</v>
      </c>
      <c r="F53" s="96">
        <f>30*F52</f>
        <v>54.418500000000002</v>
      </c>
      <c r="G53" s="21"/>
      <c r="H53" s="9">
        <f t="shared" si="2"/>
        <v>0</v>
      </c>
    </row>
    <row r="54" spans="1:8" ht="36">
      <c r="A54" s="7" t="s">
        <v>201</v>
      </c>
      <c r="B54" s="22" t="s">
        <v>135</v>
      </c>
      <c r="C54" s="8">
        <v>102333</v>
      </c>
      <c r="D54" s="98" t="s">
        <v>247</v>
      </c>
      <c r="E54" s="8" t="s">
        <v>162</v>
      </c>
      <c r="F54" s="96">
        <f>450*F52</f>
        <v>816.27750000000003</v>
      </c>
      <c r="G54" s="21"/>
      <c r="H54" s="9">
        <f t="shared" si="2"/>
        <v>0</v>
      </c>
    </row>
    <row r="55" spans="1:8" s="6" customFormat="1" ht="12.75" customHeight="1">
      <c r="A55" s="10"/>
      <c r="B55" s="11"/>
      <c r="C55" s="11"/>
      <c r="D55" s="19" t="s">
        <v>10</v>
      </c>
      <c r="E55" s="8"/>
      <c r="F55" s="20"/>
      <c r="G55" s="13"/>
      <c r="H55" s="12">
        <f>SUM(H46:H54)</f>
        <v>0</v>
      </c>
    </row>
    <row r="56" spans="1:8" ht="13.5" customHeight="1">
      <c r="A56" s="42">
        <v>4</v>
      </c>
      <c r="B56" s="34"/>
      <c r="C56" s="30"/>
      <c r="D56" s="31" t="s">
        <v>61</v>
      </c>
      <c r="E56" s="32"/>
      <c r="F56" s="33"/>
      <c r="G56" s="33"/>
      <c r="H56" s="43"/>
    </row>
    <row r="57" spans="1:8">
      <c r="A57" s="7" t="s">
        <v>14</v>
      </c>
      <c r="B57" s="8" t="s">
        <v>35</v>
      </c>
      <c r="C57" s="8">
        <v>1600436</v>
      </c>
      <c r="D57" s="98" t="s">
        <v>71</v>
      </c>
      <c r="E57" s="8" t="s">
        <v>13</v>
      </c>
      <c r="F57" s="96">
        <v>14.28</v>
      </c>
      <c r="G57" s="21"/>
      <c r="H57" s="9">
        <f t="shared" ref="H57:H68" si="3">F57*G57</f>
        <v>0</v>
      </c>
    </row>
    <row r="58" spans="1:8">
      <c r="A58" s="7" t="s">
        <v>15</v>
      </c>
      <c r="B58" s="8" t="s">
        <v>35</v>
      </c>
      <c r="C58" s="8">
        <v>4805757</v>
      </c>
      <c r="D58" s="98" t="s">
        <v>169</v>
      </c>
      <c r="E58" s="8" t="s">
        <v>13</v>
      </c>
      <c r="F58" s="96">
        <v>78.8</v>
      </c>
      <c r="G58" s="21"/>
      <c r="H58" s="9">
        <f t="shared" si="3"/>
        <v>0</v>
      </c>
    </row>
    <row r="59" spans="1:8">
      <c r="A59" s="7" t="s">
        <v>16</v>
      </c>
      <c r="B59" s="8" t="s">
        <v>35</v>
      </c>
      <c r="C59" s="8">
        <v>4805765</v>
      </c>
      <c r="D59" s="98" t="s">
        <v>72</v>
      </c>
      <c r="E59" s="8" t="s">
        <v>13</v>
      </c>
      <c r="F59" s="96">
        <v>144</v>
      </c>
      <c r="G59" s="21"/>
      <c r="H59" s="9">
        <f t="shared" si="3"/>
        <v>0</v>
      </c>
    </row>
    <row r="60" spans="1:8">
      <c r="A60" s="7" t="s">
        <v>62</v>
      </c>
      <c r="B60" s="8" t="s">
        <v>35</v>
      </c>
      <c r="C60" s="8">
        <v>4815671</v>
      </c>
      <c r="D60" s="98" t="s">
        <v>73</v>
      </c>
      <c r="E60" s="8" t="s">
        <v>13</v>
      </c>
      <c r="F60" s="96">
        <v>72</v>
      </c>
      <c r="G60" s="21"/>
      <c r="H60" s="9">
        <f t="shared" si="3"/>
        <v>0</v>
      </c>
    </row>
    <row r="61" spans="1:8">
      <c r="A61" s="7" t="s">
        <v>63</v>
      </c>
      <c r="B61" s="8" t="s">
        <v>35</v>
      </c>
      <c r="C61" s="8">
        <v>804031</v>
      </c>
      <c r="D61" s="98" t="s">
        <v>74</v>
      </c>
      <c r="E61" s="8" t="s">
        <v>19</v>
      </c>
      <c r="F61" s="96">
        <v>120</v>
      </c>
      <c r="G61" s="21"/>
      <c r="H61" s="9">
        <f t="shared" si="3"/>
        <v>0</v>
      </c>
    </row>
    <row r="62" spans="1:8" ht="24">
      <c r="A62" s="7" t="s">
        <v>64</v>
      </c>
      <c r="B62" s="8" t="s">
        <v>35</v>
      </c>
      <c r="C62" s="8">
        <v>2003479</v>
      </c>
      <c r="D62" s="98" t="s">
        <v>170</v>
      </c>
      <c r="E62" s="8" t="s">
        <v>20</v>
      </c>
      <c r="F62" s="96">
        <v>3</v>
      </c>
      <c r="G62" s="21"/>
      <c r="H62" s="9">
        <f t="shared" si="3"/>
        <v>0</v>
      </c>
    </row>
    <row r="63" spans="1:8" ht="24">
      <c r="A63" s="7" t="s">
        <v>65</v>
      </c>
      <c r="B63" s="8" t="s">
        <v>35</v>
      </c>
      <c r="C63" s="8">
        <v>2003595</v>
      </c>
      <c r="D63" s="98" t="s">
        <v>171</v>
      </c>
      <c r="E63" s="8" t="s">
        <v>19</v>
      </c>
      <c r="F63" s="96">
        <v>120</v>
      </c>
      <c r="G63" s="21"/>
      <c r="H63" s="9">
        <f t="shared" si="3"/>
        <v>0</v>
      </c>
    </row>
    <row r="64" spans="1:8" ht="24">
      <c r="A64" s="7" t="s">
        <v>66</v>
      </c>
      <c r="B64" s="8" t="s">
        <v>35</v>
      </c>
      <c r="C64" s="8">
        <v>2003589</v>
      </c>
      <c r="D64" s="98" t="s">
        <v>75</v>
      </c>
      <c r="E64" s="8" t="s">
        <v>19</v>
      </c>
      <c r="F64" s="96">
        <v>394</v>
      </c>
      <c r="G64" s="21"/>
      <c r="H64" s="9">
        <f t="shared" si="3"/>
        <v>0</v>
      </c>
    </row>
    <row r="65" spans="1:8">
      <c r="A65" s="7" t="s">
        <v>67</v>
      </c>
      <c r="B65" s="8" t="s">
        <v>35</v>
      </c>
      <c r="C65" s="8">
        <v>2003321</v>
      </c>
      <c r="D65" s="98" t="s">
        <v>172</v>
      </c>
      <c r="E65" s="8" t="s">
        <v>19</v>
      </c>
      <c r="F65" s="96">
        <v>366</v>
      </c>
      <c r="G65" s="21"/>
      <c r="H65" s="9">
        <f t="shared" si="3"/>
        <v>0</v>
      </c>
    </row>
    <row r="66" spans="1:8" ht="24">
      <c r="A66" s="7" t="s">
        <v>68</v>
      </c>
      <c r="B66" s="8" t="s">
        <v>35</v>
      </c>
      <c r="C66" s="8">
        <v>1107888</v>
      </c>
      <c r="D66" s="98" t="s">
        <v>76</v>
      </c>
      <c r="E66" s="8" t="s">
        <v>13</v>
      </c>
      <c r="F66" s="96">
        <v>9.15</v>
      </c>
      <c r="G66" s="21"/>
      <c r="H66" s="9">
        <f t="shared" si="3"/>
        <v>0</v>
      </c>
    </row>
    <row r="67" spans="1:8">
      <c r="A67" s="7" t="s">
        <v>69</v>
      </c>
      <c r="B67" s="8" t="s">
        <v>35</v>
      </c>
      <c r="C67" s="8">
        <v>2003305</v>
      </c>
      <c r="D67" s="98" t="s">
        <v>77</v>
      </c>
      <c r="E67" s="8" t="s">
        <v>19</v>
      </c>
      <c r="F67" s="96">
        <v>224</v>
      </c>
      <c r="G67" s="21"/>
      <c r="H67" s="9">
        <f t="shared" si="3"/>
        <v>0</v>
      </c>
    </row>
    <row r="68" spans="1:8" ht="23.25" customHeight="1">
      <c r="A68" s="7" t="s">
        <v>70</v>
      </c>
      <c r="B68" s="8" t="s">
        <v>35</v>
      </c>
      <c r="C68" s="8">
        <v>2003947</v>
      </c>
      <c r="D68" s="98" t="s">
        <v>173</v>
      </c>
      <c r="E68" s="8" t="s">
        <v>19</v>
      </c>
      <c r="F68" s="96">
        <v>717</v>
      </c>
      <c r="G68" s="21"/>
      <c r="H68" s="9">
        <f t="shared" si="3"/>
        <v>0</v>
      </c>
    </row>
    <row r="69" spans="1:8" s="6" customFormat="1" ht="12.75" customHeight="1">
      <c r="A69" s="10"/>
      <c r="B69" s="11"/>
      <c r="C69" s="11"/>
      <c r="D69" s="19" t="s">
        <v>10</v>
      </c>
      <c r="E69" s="11"/>
      <c r="F69" s="20"/>
      <c r="G69" s="13"/>
      <c r="H69" s="12">
        <f>SUM(H57:H68)</f>
        <v>0</v>
      </c>
    </row>
    <row r="70" spans="1:8" ht="13.5" customHeight="1">
      <c r="A70" s="42">
        <v>5</v>
      </c>
      <c r="B70" s="34"/>
      <c r="C70" s="30"/>
      <c r="D70" s="31" t="s">
        <v>78</v>
      </c>
      <c r="E70" s="32"/>
      <c r="F70" s="33"/>
      <c r="G70" s="33"/>
      <c r="H70" s="43"/>
    </row>
    <row r="71" spans="1:8">
      <c r="A71" s="7" t="s">
        <v>17</v>
      </c>
      <c r="B71" s="8" t="s">
        <v>35</v>
      </c>
      <c r="C71" s="8">
        <v>5213401</v>
      </c>
      <c r="D71" s="98" t="s">
        <v>85</v>
      </c>
      <c r="E71" s="8" t="s">
        <v>7</v>
      </c>
      <c r="F71" s="96">
        <v>136.94999999999999</v>
      </c>
      <c r="G71" s="21"/>
      <c r="H71" s="9">
        <f t="shared" ref="H71:H79" si="4">F71*G71</f>
        <v>0</v>
      </c>
    </row>
    <row r="72" spans="1:8">
      <c r="A72" s="7" t="s">
        <v>30</v>
      </c>
      <c r="B72" s="8" t="s">
        <v>35</v>
      </c>
      <c r="C72" s="8">
        <v>5213401</v>
      </c>
      <c r="D72" s="98" t="s">
        <v>86</v>
      </c>
      <c r="E72" s="8" t="s">
        <v>7</v>
      </c>
      <c r="F72" s="96">
        <v>401.45</v>
      </c>
      <c r="G72" s="21"/>
      <c r="H72" s="9">
        <f t="shared" si="4"/>
        <v>0</v>
      </c>
    </row>
    <row r="73" spans="1:8" ht="24">
      <c r="A73" s="7" t="s">
        <v>31</v>
      </c>
      <c r="B73" s="8" t="s">
        <v>35</v>
      </c>
      <c r="C73" s="8">
        <v>5213405</v>
      </c>
      <c r="D73" s="98" t="s">
        <v>87</v>
      </c>
      <c r="E73" s="8" t="s">
        <v>7</v>
      </c>
      <c r="F73" s="96">
        <v>63</v>
      </c>
      <c r="G73" s="21"/>
      <c r="H73" s="9">
        <f t="shared" si="4"/>
        <v>0</v>
      </c>
    </row>
    <row r="74" spans="1:8" ht="24">
      <c r="A74" s="7" t="s">
        <v>79</v>
      </c>
      <c r="B74" s="8" t="s">
        <v>35</v>
      </c>
      <c r="C74" s="8">
        <v>5213405</v>
      </c>
      <c r="D74" s="98" t="s">
        <v>88</v>
      </c>
      <c r="E74" s="8" t="s">
        <v>7</v>
      </c>
      <c r="F74" s="96">
        <v>158.69999999999999</v>
      </c>
      <c r="G74" s="21"/>
      <c r="H74" s="9">
        <f t="shared" si="4"/>
        <v>0</v>
      </c>
    </row>
    <row r="75" spans="1:8" ht="24">
      <c r="A75" s="7" t="s">
        <v>80</v>
      </c>
      <c r="B75" s="8" t="s">
        <v>35</v>
      </c>
      <c r="C75" s="8">
        <v>5219607</v>
      </c>
      <c r="D75" s="98" t="s">
        <v>89</v>
      </c>
      <c r="E75" s="8" t="s">
        <v>20</v>
      </c>
      <c r="F75" s="96">
        <v>47</v>
      </c>
      <c r="G75" s="21"/>
      <c r="H75" s="9">
        <f t="shared" si="4"/>
        <v>0</v>
      </c>
    </row>
    <row r="76" spans="1:8" ht="24">
      <c r="A76" s="7" t="s">
        <v>81</v>
      </c>
      <c r="B76" s="8" t="s">
        <v>35</v>
      </c>
      <c r="C76" s="8">
        <v>5219607</v>
      </c>
      <c r="D76" s="98" t="s">
        <v>90</v>
      </c>
      <c r="E76" s="8" t="s">
        <v>20</v>
      </c>
      <c r="F76" s="96">
        <v>712</v>
      </c>
      <c r="G76" s="21"/>
      <c r="H76" s="9">
        <f t="shared" si="4"/>
        <v>0</v>
      </c>
    </row>
    <row r="77" spans="1:8" ht="24">
      <c r="A77" s="7" t="s">
        <v>82</v>
      </c>
      <c r="B77" s="8" t="s">
        <v>35</v>
      </c>
      <c r="C77" s="8">
        <v>5213362</v>
      </c>
      <c r="D77" s="98" t="s">
        <v>91</v>
      </c>
      <c r="E77" s="8" t="s">
        <v>20</v>
      </c>
      <c r="F77" s="96">
        <v>134</v>
      </c>
      <c r="G77" s="21"/>
      <c r="H77" s="9">
        <f t="shared" si="4"/>
        <v>0</v>
      </c>
    </row>
    <row r="78" spans="1:8" ht="24">
      <c r="A78" s="7" t="s">
        <v>83</v>
      </c>
      <c r="B78" s="8" t="s">
        <v>35</v>
      </c>
      <c r="C78" s="8">
        <v>5213414</v>
      </c>
      <c r="D78" s="98" t="s">
        <v>92</v>
      </c>
      <c r="E78" s="8" t="s">
        <v>7</v>
      </c>
      <c r="F78" s="96">
        <v>38.21</v>
      </c>
      <c r="G78" s="21"/>
      <c r="H78" s="9">
        <f t="shared" si="4"/>
        <v>0</v>
      </c>
    </row>
    <row r="79" spans="1:8" ht="24">
      <c r="A79" s="7" t="s">
        <v>84</v>
      </c>
      <c r="B79" s="8" t="s">
        <v>35</v>
      </c>
      <c r="C79" s="8">
        <v>5213868</v>
      </c>
      <c r="D79" s="98" t="s">
        <v>93</v>
      </c>
      <c r="E79" s="8" t="s">
        <v>20</v>
      </c>
      <c r="F79" s="96">
        <v>43</v>
      </c>
      <c r="G79" s="21"/>
      <c r="H79" s="9">
        <f t="shared" si="4"/>
        <v>0</v>
      </c>
    </row>
    <row r="80" spans="1:8" s="6" customFormat="1" ht="12.75" customHeight="1">
      <c r="A80" s="10"/>
      <c r="B80" s="11"/>
      <c r="C80" s="11"/>
      <c r="D80" s="19" t="s">
        <v>10</v>
      </c>
      <c r="E80" s="11"/>
      <c r="F80" s="20"/>
      <c r="G80" s="13"/>
      <c r="H80" s="12">
        <f>SUM(H71:H79)</f>
        <v>0</v>
      </c>
    </row>
    <row r="81" spans="1:14" ht="13.5" customHeight="1">
      <c r="A81" s="42">
        <v>6</v>
      </c>
      <c r="B81" s="34"/>
      <c r="C81" s="30"/>
      <c r="D81" s="31" t="s">
        <v>94</v>
      </c>
      <c r="E81" s="32"/>
      <c r="F81" s="33"/>
      <c r="G81" s="33"/>
      <c r="H81" s="43"/>
    </row>
    <row r="82" spans="1:14">
      <c r="A82" s="7" t="s">
        <v>18</v>
      </c>
      <c r="B82" s="8" t="s">
        <v>35</v>
      </c>
      <c r="C82" s="8">
        <v>4413996</v>
      </c>
      <c r="D82" s="98" t="s">
        <v>98</v>
      </c>
      <c r="E82" s="8" t="s">
        <v>7</v>
      </c>
      <c r="F82" s="96">
        <v>1303</v>
      </c>
      <c r="G82" s="21"/>
      <c r="H82" s="9">
        <f>F82*G82</f>
        <v>0</v>
      </c>
    </row>
    <row r="83" spans="1:14" ht="36">
      <c r="A83" s="7" t="s">
        <v>95</v>
      </c>
      <c r="B83" s="8" t="s">
        <v>35</v>
      </c>
      <c r="C83" s="8">
        <v>5502138</v>
      </c>
      <c r="D83" s="98" t="s">
        <v>174</v>
      </c>
      <c r="E83" s="8" t="s">
        <v>13</v>
      </c>
      <c r="F83" s="96">
        <v>846.95</v>
      </c>
      <c r="G83" s="21"/>
      <c r="H83" s="9">
        <f>F83*G83</f>
        <v>0</v>
      </c>
    </row>
    <row r="84" spans="1:14">
      <c r="A84" s="7" t="s">
        <v>96</v>
      </c>
      <c r="B84" s="8" t="s">
        <v>35</v>
      </c>
      <c r="C84" s="8">
        <v>5503041</v>
      </c>
      <c r="D84" s="98" t="s">
        <v>175</v>
      </c>
      <c r="E84" s="8" t="s">
        <v>13</v>
      </c>
      <c r="F84" s="96">
        <v>651.5</v>
      </c>
      <c r="G84" s="21"/>
      <c r="H84" s="9">
        <f>F84*G84</f>
        <v>0</v>
      </c>
    </row>
    <row r="85" spans="1:14">
      <c r="A85" s="7" t="s">
        <v>97</v>
      </c>
      <c r="B85" s="8" t="s">
        <v>35</v>
      </c>
      <c r="C85" s="8">
        <v>4413985</v>
      </c>
      <c r="D85" s="98" t="s">
        <v>176</v>
      </c>
      <c r="E85" s="8" t="s">
        <v>7</v>
      </c>
      <c r="F85" s="96">
        <v>1303</v>
      </c>
      <c r="G85" s="21"/>
      <c r="H85" s="9">
        <f>F85*G85</f>
        <v>0</v>
      </c>
    </row>
    <row r="86" spans="1:14" s="6" customFormat="1" ht="12.75" customHeight="1">
      <c r="A86" s="35"/>
      <c r="B86" s="36"/>
      <c r="C86" s="36"/>
      <c r="D86" s="37" t="s">
        <v>10</v>
      </c>
      <c r="E86" s="36"/>
      <c r="F86" s="38"/>
      <c r="G86" s="39"/>
      <c r="H86" s="40">
        <f>SUM(H82:H85)</f>
        <v>0</v>
      </c>
    </row>
    <row r="87" spans="1:14" ht="13.5" customHeight="1">
      <c r="A87" s="42">
        <v>7</v>
      </c>
      <c r="B87" s="34"/>
      <c r="C87" s="30"/>
      <c r="D87" s="31" t="s">
        <v>104</v>
      </c>
      <c r="E87" s="32"/>
      <c r="F87" s="33"/>
      <c r="G87" s="33"/>
      <c r="H87" s="43"/>
      <c r="L87" s="75">
        <v>44501</v>
      </c>
      <c r="M87" s="75">
        <v>44621</v>
      </c>
    </row>
    <row r="88" spans="1:14" ht="60">
      <c r="A88" s="7" t="s">
        <v>101</v>
      </c>
      <c r="B88" s="8" t="s">
        <v>106</v>
      </c>
      <c r="C88" s="8"/>
      <c r="D88" s="98" t="s">
        <v>143</v>
      </c>
      <c r="E88" s="8" t="s">
        <v>20</v>
      </c>
      <c r="F88" s="96">
        <v>1</v>
      </c>
      <c r="G88" s="21"/>
      <c r="H88" s="9">
        <f t="shared" ref="H88:H98" si="5">F88*G88</f>
        <v>0</v>
      </c>
    </row>
    <row r="89" spans="1:14" ht="120">
      <c r="A89" s="7" t="s">
        <v>113</v>
      </c>
      <c r="B89" s="8" t="s">
        <v>3</v>
      </c>
      <c r="C89" s="8"/>
      <c r="D89" s="98" t="s">
        <v>109</v>
      </c>
      <c r="E89" s="8" t="s">
        <v>20</v>
      </c>
      <c r="F89" s="96">
        <v>18</v>
      </c>
      <c r="G89" s="21"/>
      <c r="H89" s="9">
        <f t="shared" si="5"/>
        <v>0</v>
      </c>
      <c r="N89" s="76"/>
    </row>
    <row r="90" spans="1:14">
      <c r="A90" s="7" t="s">
        <v>114</v>
      </c>
      <c r="B90" s="8" t="s">
        <v>198</v>
      </c>
      <c r="C90" s="8">
        <v>43380</v>
      </c>
      <c r="D90" s="98" t="s">
        <v>142</v>
      </c>
      <c r="E90" s="8" t="s">
        <v>20</v>
      </c>
      <c r="F90" s="96">
        <v>1</v>
      </c>
      <c r="G90" s="21"/>
      <c r="H90" s="9">
        <f t="shared" si="5"/>
        <v>0</v>
      </c>
      <c r="L90" s="78"/>
      <c r="M90" s="78"/>
      <c r="N90" s="77"/>
    </row>
    <row r="91" spans="1:14">
      <c r="A91" s="7" t="s">
        <v>115</v>
      </c>
      <c r="B91" s="8" t="s">
        <v>3</v>
      </c>
      <c r="C91" s="8"/>
      <c r="D91" s="98" t="s">
        <v>141</v>
      </c>
      <c r="E91" s="8" t="s">
        <v>20</v>
      </c>
      <c r="F91" s="96">
        <v>1</v>
      </c>
      <c r="G91" s="21"/>
      <c r="H91" s="9">
        <f t="shared" si="5"/>
        <v>0</v>
      </c>
      <c r="L91" s="78"/>
      <c r="M91" s="78"/>
      <c r="N91" s="77"/>
    </row>
    <row r="92" spans="1:14">
      <c r="A92" s="7" t="s">
        <v>116</v>
      </c>
      <c r="B92" s="22" t="s">
        <v>165</v>
      </c>
      <c r="C92" s="8">
        <v>4273</v>
      </c>
      <c r="D92" s="98" t="s">
        <v>140</v>
      </c>
      <c r="E92" s="8" t="s">
        <v>20</v>
      </c>
      <c r="F92" s="96">
        <v>1</v>
      </c>
      <c r="G92" s="21"/>
      <c r="H92" s="9">
        <f t="shared" si="5"/>
        <v>0</v>
      </c>
      <c r="L92" s="78"/>
      <c r="M92" s="78"/>
      <c r="N92" s="77"/>
    </row>
    <row r="93" spans="1:14" ht="24">
      <c r="A93" s="7" t="s">
        <v>117</v>
      </c>
      <c r="B93" s="8" t="s">
        <v>3</v>
      </c>
      <c r="C93" s="8"/>
      <c r="D93" s="98" t="s">
        <v>139</v>
      </c>
      <c r="E93" s="8" t="s">
        <v>20</v>
      </c>
      <c r="F93" s="96">
        <v>1</v>
      </c>
      <c r="G93" s="21"/>
      <c r="H93" s="9">
        <f t="shared" si="5"/>
        <v>0</v>
      </c>
      <c r="L93" s="78"/>
      <c r="M93" s="78"/>
      <c r="N93" s="77"/>
    </row>
    <row r="94" spans="1:14">
      <c r="A94" s="7" t="s">
        <v>118</v>
      </c>
      <c r="B94" s="8" t="s">
        <v>3</v>
      </c>
      <c r="C94" s="8"/>
      <c r="D94" s="98" t="s">
        <v>138</v>
      </c>
      <c r="E94" s="8" t="s">
        <v>20</v>
      </c>
      <c r="F94" s="96">
        <v>5</v>
      </c>
      <c r="G94" s="21"/>
      <c r="H94" s="9">
        <f t="shared" si="5"/>
        <v>0</v>
      </c>
      <c r="L94" s="78"/>
      <c r="M94" s="78"/>
      <c r="N94" s="77"/>
    </row>
    <row r="95" spans="1:14" ht="36">
      <c r="A95" s="7" t="s">
        <v>119</v>
      </c>
      <c r="B95" s="8" t="s">
        <v>3</v>
      </c>
      <c r="C95" s="8"/>
      <c r="D95" s="98" t="s">
        <v>137</v>
      </c>
      <c r="E95" s="8" t="s">
        <v>20</v>
      </c>
      <c r="F95" s="96">
        <v>6</v>
      </c>
      <c r="G95" s="21"/>
      <c r="H95" s="9">
        <f t="shared" si="5"/>
        <v>0</v>
      </c>
      <c r="L95" s="78"/>
      <c r="M95" s="78"/>
      <c r="N95" s="77"/>
    </row>
    <row r="96" spans="1:14" ht="24">
      <c r="A96" s="7" t="s">
        <v>120</v>
      </c>
      <c r="B96" s="8" t="s">
        <v>135</v>
      </c>
      <c r="C96" s="8">
        <v>101649</v>
      </c>
      <c r="D96" s="98" t="s">
        <v>136</v>
      </c>
      <c r="E96" s="8" t="s">
        <v>20</v>
      </c>
      <c r="F96" s="96">
        <v>18</v>
      </c>
      <c r="G96" s="21"/>
      <c r="H96" s="9">
        <f t="shared" si="5"/>
        <v>0</v>
      </c>
      <c r="L96" s="78"/>
      <c r="M96" s="78"/>
      <c r="N96" s="77"/>
    </row>
    <row r="97" spans="1:14" ht="24">
      <c r="A97" s="7" t="s">
        <v>121</v>
      </c>
      <c r="B97" s="8" t="s">
        <v>135</v>
      </c>
      <c r="C97" s="8">
        <v>101629</v>
      </c>
      <c r="D97" s="98" t="s">
        <v>144</v>
      </c>
      <c r="E97" s="8" t="s">
        <v>20</v>
      </c>
      <c r="F97" s="96">
        <v>18</v>
      </c>
      <c r="G97" s="21"/>
      <c r="H97" s="9">
        <f t="shared" si="5"/>
        <v>0</v>
      </c>
      <c r="L97" s="78"/>
      <c r="M97" s="78"/>
      <c r="N97" s="77"/>
    </row>
    <row r="98" spans="1:14" ht="24">
      <c r="A98" s="7" t="s">
        <v>122</v>
      </c>
      <c r="B98" s="8" t="s">
        <v>3</v>
      </c>
      <c r="C98" s="8"/>
      <c r="D98" s="98" t="s">
        <v>145</v>
      </c>
      <c r="E98" s="8" t="s">
        <v>20</v>
      </c>
      <c r="F98" s="96">
        <v>1</v>
      </c>
      <c r="G98" s="21"/>
      <c r="H98" s="9">
        <f t="shared" si="5"/>
        <v>0</v>
      </c>
      <c r="L98" s="78"/>
      <c r="M98" s="78"/>
      <c r="N98" s="77"/>
    </row>
    <row r="99" spans="1:14" s="6" customFormat="1">
      <c r="A99" s="10" t="s">
        <v>112</v>
      </c>
      <c r="B99" s="11"/>
      <c r="C99" s="11"/>
      <c r="D99" s="99" t="s">
        <v>209</v>
      </c>
      <c r="E99" s="11"/>
      <c r="F99" s="20"/>
      <c r="G99" s="13"/>
      <c r="H99" s="12"/>
    </row>
    <row r="100" spans="1:14">
      <c r="A100" s="92" t="s">
        <v>210</v>
      </c>
      <c r="B100" s="8" t="s">
        <v>35</v>
      </c>
      <c r="C100" s="8">
        <v>4805757</v>
      </c>
      <c r="D100" s="98" t="s">
        <v>169</v>
      </c>
      <c r="E100" s="8" t="s">
        <v>13</v>
      </c>
      <c r="F100" s="96">
        <v>76.849999999999994</v>
      </c>
      <c r="G100" s="21"/>
      <c r="H100" s="9">
        <f t="shared" ref="H100:H121" si="6">F100*G100</f>
        <v>0</v>
      </c>
    </row>
    <row r="101" spans="1:14" ht="48">
      <c r="A101" s="92" t="s">
        <v>211</v>
      </c>
      <c r="B101" s="8" t="s">
        <v>135</v>
      </c>
      <c r="C101" s="8">
        <v>93378</v>
      </c>
      <c r="D101" s="98" t="s">
        <v>217</v>
      </c>
      <c r="E101" s="8" t="s">
        <v>13</v>
      </c>
      <c r="F101" s="96">
        <v>12.07</v>
      </c>
      <c r="G101" s="21"/>
      <c r="H101" s="9">
        <f t="shared" si="6"/>
        <v>0</v>
      </c>
    </row>
    <row r="102" spans="1:14" ht="24">
      <c r="A102" s="92" t="s">
        <v>212</v>
      </c>
      <c r="B102" s="8" t="s">
        <v>135</v>
      </c>
      <c r="C102" s="8">
        <v>94342</v>
      </c>
      <c r="D102" s="98" t="s">
        <v>218</v>
      </c>
      <c r="E102" s="8" t="s">
        <v>13</v>
      </c>
      <c r="F102" s="96">
        <v>10.39</v>
      </c>
      <c r="G102" s="21"/>
      <c r="H102" s="9">
        <f t="shared" si="6"/>
        <v>0</v>
      </c>
    </row>
    <row r="103" spans="1:14" ht="36">
      <c r="A103" s="92" t="s">
        <v>213</v>
      </c>
      <c r="B103" s="8" t="s">
        <v>35</v>
      </c>
      <c r="C103" s="8">
        <v>5915407</v>
      </c>
      <c r="D103" s="98" t="s">
        <v>224</v>
      </c>
      <c r="E103" s="8" t="s">
        <v>37</v>
      </c>
      <c r="F103" s="96">
        <f>1.5*F102</f>
        <v>15.585000000000001</v>
      </c>
      <c r="G103" s="21"/>
      <c r="H103" s="9">
        <f t="shared" si="6"/>
        <v>0</v>
      </c>
    </row>
    <row r="104" spans="1:14" ht="24">
      <c r="A104" s="92" t="s">
        <v>214</v>
      </c>
      <c r="B104" s="8" t="s">
        <v>35</v>
      </c>
      <c r="C104" s="8">
        <v>5915321</v>
      </c>
      <c r="D104" s="98" t="s">
        <v>232</v>
      </c>
      <c r="E104" s="8" t="s">
        <v>162</v>
      </c>
      <c r="F104" s="96">
        <f>F103*480</f>
        <v>7480.8</v>
      </c>
      <c r="G104" s="21"/>
      <c r="H104" s="9">
        <f t="shared" si="6"/>
        <v>0</v>
      </c>
    </row>
    <row r="105" spans="1:14" ht="36">
      <c r="A105" s="92" t="s">
        <v>215</v>
      </c>
      <c r="B105" s="8" t="s">
        <v>135</v>
      </c>
      <c r="C105" s="8">
        <v>101835</v>
      </c>
      <c r="D105" s="98" t="s">
        <v>220</v>
      </c>
      <c r="E105" s="8" t="s">
        <v>13</v>
      </c>
      <c r="F105" s="96">
        <v>50.61</v>
      </c>
      <c r="G105" s="21"/>
      <c r="H105" s="9">
        <f t="shared" si="6"/>
        <v>0</v>
      </c>
    </row>
    <row r="106" spans="1:14" ht="36">
      <c r="A106" s="92" t="s">
        <v>216</v>
      </c>
      <c r="B106" s="8" t="s">
        <v>35</v>
      </c>
      <c r="C106" s="8">
        <v>5915407</v>
      </c>
      <c r="D106" s="98" t="s">
        <v>221</v>
      </c>
      <c r="E106" s="8" t="s">
        <v>37</v>
      </c>
      <c r="F106" s="96">
        <f>2.2*F105</f>
        <v>111.34200000000001</v>
      </c>
      <c r="G106" s="21"/>
      <c r="H106" s="9">
        <f t="shared" si="6"/>
        <v>0</v>
      </c>
    </row>
    <row r="107" spans="1:14" ht="24">
      <c r="A107" s="92" t="s">
        <v>222</v>
      </c>
      <c r="B107" s="8" t="s">
        <v>35</v>
      </c>
      <c r="C107" s="8">
        <v>5914389</v>
      </c>
      <c r="D107" s="98" t="s">
        <v>231</v>
      </c>
      <c r="E107" s="8" t="s">
        <v>162</v>
      </c>
      <c r="F107" s="96">
        <f>F106*50</f>
        <v>5567.1</v>
      </c>
      <c r="G107" s="21"/>
      <c r="H107" s="9">
        <f t="shared" si="6"/>
        <v>0</v>
      </c>
    </row>
    <row r="108" spans="1:14" ht="24">
      <c r="A108" s="92" t="s">
        <v>223</v>
      </c>
      <c r="B108" s="8" t="s">
        <v>135</v>
      </c>
      <c r="C108" s="8">
        <v>97096</v>
      </c>
      <c r="D108" s="98" t="s">
        <v>225</v>
      </c>
      <c r="E108" s="8" t="s">
        <v>13</v>
      </c>
      <c r="F108" s="96">
        <v>3.78</v>
      </c>
      <c r="G108" s="21"/>
      <c r="H108" s="9">
        <f t="shared" si="6"/>
        <v>0</v>
      </c>
    </row>
    <row r="109" spans="1:14" ht="24">
      <c r="A109" s="92" t="s">
        <v>228</v>
      </c>
      <c r="B109" s="8" t="s">
        <v>226</v>
      </c>
      <c r="C109" s="8">
        <v>39634</v>
      </c>
      <c r="D109" s="98" t="s">
        <v>227</v>
      </c>
      <c r="E109" s="8" t="s">
        <v>19</v>
      </c>
      <c r="F109" s="96">
        <v>180</v>
      </c>
      <c r="G109" s="21"/>
      <c r="H109" s="9">
        <f t="shared" si="6"/>
        <v>0</v>
      </c>
    </row>
    <row r="110" spans="1:14" ht="24">
      <c r="A110" s="92" t="s">
        <v>229</v>
      </c>
      <c r="B110" s="8" t="s">
        <v>135</v>
      </c>
      <c r="C110" s="8">
        <v>97670</v>
      </c>
      <c r="D110" s="98" t="s">
        <v>146</v>
      </c>
      <c r="E110" s="8" t="s">
        <v>19</v>
      </c>
      <c r="F110" s="96">
        <v>180</v>
      </c>
      <c r="G110" s="21"/>
      <c r="H110" s="9">
        <f t="shared" si="6"/>
        <v>0</v>
      </c>
    </row>
    <row r="111" spans="1:14" ht="36">
      <c r="A111" s="7" t="s">
        <v>123</v>
      </c>
      <c r="B111" s="8" t="s">
        <v>152</v>
      </c>
      <c r="C111" s="8"/>
      <c r="D111" s="98" t="s">
        <v>147</v>
      </c>
      <c r="E111" s="8" t="s">
        <v>19</v>
      </c>
      <c r="F111" s="96">
        <v>90</v>
      </c>
      <c r="G111" s="21"/>
      <c r="H111" s="9">
        <f t="shared" si="6"/>
        <v>0</v>
      </c>
    </row>
    <row r="112" spans="1:14" ht="36">
      <c r="A112" s="7" t="s">
        <v>124</v>
      </c>
      <c r="B112" s="8" t="s">
        <v>151</v>
      </c>
      <c r="C112" s="8"/>
      <c r="D112" s="98" t="s">
        <v>148</v>
      </c>
      <c r="E112" s="8" t="s">
        <v>19</v>
      </c>
      <c r="F112" s="96">
        <v>100</v>
      </c>
      <c r="G112" s="21"/>
      <c r="H112" s="9">
        <f t="shared" si="6"/>
        <v>0</v>
      </c>
    </row>
    <row r="113" spans="1:8" ht="36">
      <c r="A113" s="7" t="s">
        <v>125</v>
      </c>
      <c r="B113" s="8" t="s">
        <v>154</v>
      </c>
      <c r="C113" s="8"/>
      <c r="D113" s="98" t="s">
        <v>149</v>
      </c>
      <c r="E113" s="8" t="s">
        <v>19</v>
      </c>
      <c r="F113" s="96">
        <v>80</v>
      </c>
      <c r="G113" s="21"/>
      <c r="H113" s="9">
        <f t="shared" si="6"/>
        <v>0</v>
      </c>
    </row>
    <row r="114" spans="1:8" ht="36">
      <c r="A114" s="7" t="s">
        <v>126</v>
      </c>
      <c r="B114" s="8" t="s">
        <v>153</v>
      </c>
      <c r="C114" s="8"/>
      <c r="D114" s="98" t="s">
        <v>150</v>
      </c>
      <c r="E114" s="8" t="s">
        <v>19</v>
      </c>
      <c r="F114" s="96">
        <v>50</v>
      </c>
      <c r="G114" s="21"/>
      <c r="H114" s="9">
        <f t="shared" si="6"/>
        <v>0</v>
      </c>
    </row>
    <row r="115" spans="1:8" ht="24">
      <c r="A115" s="7" t="s">
        <v>127</v>
      </c>
      <c r="B115" s="8" t="s">
        <v>155</v>
      </c>
      <c r="C115" s="8"/>
      <c r="D115" s="98" t="s">
        <v>156</v>
      </c>
      <c r="E115" s="8" t="s">
        <v>20</v>
      </c>
      <c r="F115" s="96">
        <v>7</v>
      </c>
      <c r="G115" s="21"/>
      <c r="H115" s="9">
        <f t="shared" si="6"/>
        <v>0</v>
      </c>
    </row>
    <row r="116" spans="1:8" ht="24">
      <c r="A116" s="7" t="s">
        <v>128</v>
      </c>
      <c r="B116" s="8" t="s">
        <v>135</v>
      </c>
      <c r="C116" s="8">
        <v>96985</v>
      </c>
      <c r="D116" s="98" t="s">
        <v>157</v>
      </c>
      <c r="E116" s="8" t="s">
        <v>20</v>
      </c>
      <c r="F116" s="96">
        <v>9</v>
      </c>
      <c r="G116" s="21"/>
      <c r="H116" s="9">
        <f t="shared" si="6"/>
        <v>0</v>
      </c>
    </row>
    <row r="117" spans="1:8" ht="24">
      <c r="A117" s="7" t="s">
        <v>129</v>
      </c>
      <c r="B117" s="8" t="s">
        <v>165</v>
      </c>
      <c r="C117" s="8">
        <v>38056</v>
      </c>
      <c r="D117" s="98" t="s">
        <v>158</v>
      </c>
      <c r="E117" s="8" t="s">
        <v>20</v>
      </c>
      <c r="F117" s="96">
        <v>2</v>
      </c>
      <c r="G117" s="21"/>
      <c r="H117" s="9">
        <f t="shared" si="6"/>
        <v>0</v>
      </c>
    </row>
    <row r="118" spans="1:8" ht="24">
      <c r="A118" s="7" t="s">
        <v>130</v>
      </c>
      <c r="B118" s="8" t="s">
        <v>135</v>
      </c>
      <c r="C118" s="8">
        <v>96977</v>
      </c>
      <c r="D118" s="98" t="s">
        <v>159</v>
      </c>
      <c r="E118" s="8" t="s">
        <v>19</v>
      </c>
      <c r="F118" s="96">
        <v>10</v>
      </c>
      <c r="G118" s="21"/>
      <c r="H118" s="9">
        <f t="shared" si="6"/>
        <v>0</v>
      </c>
    </row>
    <row r="119" spans="1:8" ht="24">
      <c r="A119" s="7" t="s">
        <v>131</v>
      </c>
      <c r="B119" s="8" t="s">
        <v>135</v>
      </c>
      <c r="C119" s="8">
        <v>96973</v>
      </c>
      <c r="D119" s="98" t="s">
        <v>160</v>
      </c>
      <c r="E119" s="8" t="s">
        <v>19</v>
      </c>
      <c r="F119" s="96">
        <v>15</v>
      </c>
      <c r="G119" s="21"/>
      <c r="H119" s="9">
        <f t="shared" si="6"/>
        <v>0</v>
      </c>
    </row>
    <row r="120" spans="1:8" ht="24">
      <c r="A120" s="7" t="s">
        <v>132</v>
      </c>
      <c r="B120" s="8" t="s">
        <v>135</v>
      </c>
      <c r="C120" s="8">
        <v>97892</v>
      </c>
      <c r="D120" s="98" t="s">
        <v>110</v>
      </c>
      <c r="E120" s="8" t="s">
        <v>20</v>
      </c>
      <c r="F120" s="96">
        <v>6</v>
      </c>
      <c r="G120" s="21"/>
      <c r="H120" s="9">
        <f t="shared" si="6"/>
        <v>0</v>
      </c>
    </row>
    <row r="121" spans="1:8" ht="15.75" customHeight="1">
      <c r="A121" s="7" t="s">
        <v>133</v>
      </c>
      <c r="B121" s="8" t="s">
        <v>161</v>
      </c>
      <c r="C121" s="8"/>
      <c r="D121" s="98" t="s">
        <v>111</v>
      </c>
      <c r="E121" s="8" t="s">
        <v>20</v>
      </c>
      <c r="F121" s="96">
        <v>6</v>
      </c>
      <c r="G121" s="21"/>
      <c r="H121" s="9">
        <f t="shared" si="6"/>
        <v>0</v>
      </c>
    </row>
    <row r="122" spans="1:8" s="6" customFormat="1" ht="12.75" customHeight="1">
      <c r="A122" s="35"/>
      <c r="B122" s="36"/>
      <c r="C122" s="36"/>
      <c r="D122" s="37" t="s">
        <v>10</v>
      </c>
      <c r="E122" s="36"/>
      <c r="F122" s="38"/>
      <c r="G122" s="39"/>
      <c r="H122" s="40">
        <f>SUM(H88:H121)</f>
        <v>0</v>
      </c>
    </row>
    <row r="123" spans="1:8" s="6" customFormat="1" ht="12.75" customHeight="1">
      <c r="A123" s="42">
        <v>8</v>
      </c>
      <c r="B123" s="34"/>
      <c r="C123" s="30"/>
      <c r="D123" s="31" t="s">
        <v>177</v>
      </c>
      <c r="E123" s="32"/>
      <c r="F123" s="33"/>
      <c r="G123" s="33"/>
      <c r="H123" s="43"/>
    </row>
    <row r="124" spans="1:8" s="6" customFormat="1" ht="12.75" customHeight="1">
      <c r="A124" s="7" t="s">
        <v>182</v>
      </c>
      <c r="B124" s="8" t="s">
        <v>35</v>
      </c>
      <c r="C124" s="8">
        <v>5914569</v>
      </c>
      <c r="D124" s="98" t="s">
        <v>178</v>
      </c>
      <c r="E124" s="8" t="s">
        <v>168</v>
      </c>
      <c r="F124" s="96">
        <v>3036.23</v>
      </c>
      <c r="G124" s="21"/>
      <c r="H124" s="9">
        <f>F124*G124</f>
        <v>0</v>
      </c>
    </row>
    <row r="125" spans="1:8" s="6" customFormat="1" ht="24">
      <c r="A125" s="7" t="s">
        <v>183</v>
      </c>
      <c r="B125" s="8" t="s">
        <v>35</v>
      </c>
      <c r="C125" s="8">
        <v>5915014</v>
      </c>
      <c r="D125" s="98" t="s">
        <v>179</v>
      </c>
      <c r="E125" s="8" t="s">
        <v>168</v>
      </c>
      <c r="F125" s="96">
        <v>1100</v>
      </c>
      <c r="G125" s="21"/>
      <c r="H125" s="9">
        <f>F125*G125</f>
        <v>0</v>
      </c>
    </row>
    <row r="126" spans="1:8" s="6" customFormat="1" ht="24">
      <c r="A126" s="7" t="s">
        <v>184</v>
      </c>
      <c r="B126" s="8" t="s">
        <v>35</v>
      </c>
      <c r="C126" s="8">
        <v>5914640</v>
      </c>
      <c r="D126" s="98" t="s">
        <v>180</v>
      </c>
      <c r="E126" s="8" t="s">
        <v>168</v>
      </c>
      <c r="F126" s="96">
        <v>10070</v>
      </c>
      <c r="G126" s="21"/>
      <c r="H126" s="9">
        <f>F126*G126</f>
        <v>0</v>
      </c>
    </row>
    <row r="127" spans="1:8" s="6" customFormat="1" ht="12.75" customHeight="1">
      <c r="A127" s="35"/>
      <c r="B127" s="36"/>
      <c r="C127" s="36"/>
      <c r="D127" s="37" t="s">
        <v>10</v>
      </c>
      <c r="E127" s="36"/>
      <c r="F127" s="38"/>
      <c r="G127" s="39"/>
      <c r="H127" s="40">
        <f>SUM(H124:H126)</f>
        <v>0</v>
      </c>
    </row>
    <row r="128" spans="1:8" ht="13.5" thickBot="1">
      <c r="A128" s="87"/>
      <c r="B128" s="88"/>
      <c r="C128" s="88"/>
      <c r="D128" s="89"/>
      <c r="E128" s="88"/>
      <c r="F128" s="88"/>
      <c r="G128" s="88"/>
      <c r="H128" s="90"/>
    </row>
    <row r="129" spans="1:8" ht="13.5" thickBot="1">
      <c r="A129" s="26"/>
      <c r="B129" s="27"/>
      <c r="C129" s="27"/>
      <c r="D129" s="28" t="s">
        <v>181</v>
      </c>
      <c r="E129" s="27"/>
      <c r="F129" s="27"/>
      <c r="G129" s="27"/>
      <c r="H129" s="29">
        <f>SUM(H18:H127)/2</f>
        <v>0</v>
      </c>
    </row>
    <row r="131" spans="1:8" s="3" customFormat="1">
      <c r="A131" s="17"/>
      <c r="B131" s="91"/>
      <c r="C131" s="17"/>
      <c r="D131" s="17"/>
      <c r="E131" s="17"/>
      <c r="F131" s="17"/>
      <c r="G131" s="17"/>
      <c r="H131" s="44" t="s">
        <v>235</v>
      </c>
    </row>
    <row r="132" spans="1:8" s="3" customFormat="1">
      <c r="A132" s="17"/>
      <c r="B132" s="17"/>
      <c r="C132" s="17"/>
      <c r="D132" s="17"/>
      <c r="E132" s="17"/>
      <c r="F132" s="17"/>
      <c r="G132" s="17"/>
      <c r="H132" s="23"/>
    </row>
    <row r="133" spans="1:8" s="3" customFormat="1">
      <c r="A133" s="17"/>
      <c r="B133" s="17"/>
      <c r="C133" s="17"/>
      <c r="D133" s="17"/>
      <c r="E133" s="17"/>
      <c r="F133" s="17"/>
      <c r="G133" s="17"/>
      <c r="H133" s="23"/>
    </row>
    <row r="134" spans="1:8" s="3" customFormat="1">
      <c r="A134" s="17"/>
      <c r="B134" s="17"/>
      <c r="C134" s="17"/>
      <c r="D134" s="17"/>
      <c r="E134" s="17"/>
      <c r="F134" s="17"/>
      <c r="G134" s="17"/>
      <c r="H134" s="23"/>
    </row>
    <row r="135" spans="1:8" s="3" customFormat="1">
      <c r="A135" s="17"/>
      <c r="B135" s="17"/>
      <c r="C135" s="17"/>
      <c r="D135" s="17"/>
      <c r="E135" s="17"/>
      <c r="F135" s="17"/>
      <c r="G135" s="17"/>
      <c r="H135" s="23"/>
    </row>
    <row r="136" spans="1:8" s="3" customFormat="1">
      <c r="A136" s="17"/>
      <c r="B136" s="17"/>
      <c r="C136" s="17"/>
      <c r="D136" s="17"/>
      <c r="E136" s="17"/>
      <c r="F136" s="17"/>
      <c r="G136" s="17"/>
      <c r="H136" s="23"/>
    </row>
    <row r="137" spans="1:8" s="3" customFormat="1">
      <c r="A137" s="17"/>
      <c r="B137" s="17"/>
      <c r="C137" s="17"/>
      <c r="D137" s="17"/>
      <c r="E137" s="17"/>
      <c r="F137" s="17"/>
      <c r="G137" s="80"/>
      <c r="H137" s="81"/>
    </row>
    <row r="138" spans="1:8" s="3" customFormat="1">
      <c r="A138" s="17"/>
      <c r="B138" s="17"/>
      <c r="C138" s="17"/>
      <c r="D138" s="17"/>
      <c r="E138" s="17"/>
      <c r="F138" s="17"/>
      <c r="G138" s="79"/>
      <c r="H138" s="81"/>
    </row>
    <row r="139" spans="1:8" s="3" customFormat="1">
      <c r="A139" s="17"/>
      <c r="B139" s="17"/>
      <c r="C139" s="17"/>
      <c r="D139" s="17"/>
      <c r="E139" s="17"/>
      <c r="F139" s="17"/>
      <c r="G139" s="80"/>
      <c r="H139" s="74"/>
    </row>
    <row r="140" spans="1:8" s="3" customFormat="1">
      <c r="A140" s="14"/>
      <c r="B140" s="4"/>
      <c r="C140" s="4"/>
      <c r="D140" s="93" t="s">
        <v>21</v>
      </c>
      <c r="E140" s="15"/>
      <c r="G140" s="15"/>
      <c r="H140" s="15"/>
    </row>
    <row r="141" spans="1:8" s="3" customFormat="1">
      <c r="A141" s="16"/>
      <c r="B141" s="4"/>
      <c r="C141" s="4"/>
      <c r="D141" s="94" t="s">
        <v>233</v>
      </c>
      <c r="G141" s="82"/>
      <c r="H141" s="83"/>
    </row>
    <row r="142" spans="1:8" s="3" customFormat="1">
      <c r="A142" s="16"/>
      <c r="B142" s="4"/>
      <c r="C142" s="4"/>
      <c r="D142" s="18" t="s">
        <v>234</v>
      </c>
      <c r="G142" s="84"/>
      <c r="H142" s="84"/>
    </row>
    <row r="143" spans="1:8" s="3" customFormat="1">
      <c r="A143" s="16"/>
      <c r="B143" s="4"/>
      <c r="C143" s="4"/>
      <c r="D143" s="18"/>
      <c r="H143" s="85"/>
    </row>
    <row r="144" spans="1:8">
      <c r="D144" s="6"/>
      <c r="E144" s="6"/>
      <c r="F144" s="86"/>
      <c r="G144" s="44"/>
      <c r="H144" s="86"/>
    </row>
  </sheetData>
  <mergeCells count="9">
    <mergeCell ref="A12:H12"/>
    <mergeCell ref="A14:A15"/>
    <mergeCell ref="B14:B15"/>
    <mergeCell ref="C14:C15"/>
    <mergeCell ref="D14:D15"/>
    <mergeCell ref="E14:E15"/>
    <mergeCell ref="F14:F15"/>
    <mergeCell ref="G14:G15"/>
    <mergeCell ref="H14:H15"/>
  </mergeCells>
  <phoneticPr fontId="16" type="noConversion"/>
  <printOptions horizontalCentered="1"/>
  <pageMargins left="0.43307086614173229" right="0.43307086614173229" top="0.74803149606299213" bottom="0.74803149606299213" header="0.31496062992125984" footer="0.31496062992125984"/>
  <pageSetup paperSize="9" scale="72" fitToHeight="0" orientation="portrait" verticalDpi="599" r:id="rId1"/>
  <headerFooter alignWithMargins="0">
    <oddFooter>&amp;L&amp;F&amp;C&amp;A&amp;R&amp;P/&amp;N</oddFooter>
  </headerFooter>
  <rowBreaks count="1" manualBreakCount="1">
    <brk id="5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zoomScaleNormal="100" zoomScaleSheetLayoutView="100" workbookViewId="0">
      <selection activeCell="H20" sqref="H20"/>
    </sheetView>
  </sheetViews>
  <sheetFormatPr defaultRowHeight="11.25"/>
  <cols>
    <col min="1" max="1" width="9.42578125" style="45" customWidth="1"/>
    <col min="2" max="2" width="46.42578125" style="45" customWidth="1"/>
    <col min="3" max="3" width="8.7109375" style="45" customWidth="1"/>
    <col min="4" max="4" width="14.5703125" style="45" customWidth="1"/>
    <col min="5" max="5" width="8.7109375" style="45" customWidth="1"/>
    <col min="6" max="6" width="15.140625" style="45" customWidth="1"/>
    <col min="7" max="7" width="8.7109375" style="45" customWidth="1"/>
    <col min="8" max="8" width="15.140625" style="45" customWidth="1"/>
    <col min="9" max="9" width="8.7109375" style="45" customWidth="1"/>
    <col min="10" max="10" width="14.42578125" style="45" customWidth="1"/>
    <col min="11" max="16384" width="9.140625" style="45"/>
  </cols>
  <sheetData>
    <row r="1" spans="1:10" ht="14.25">
      <c r="B1" s="59"/>
    </row>
    <row r="2" spans="1:10" ht="20.25">
      <c r="B2" s="60"/>
      <c r="C2" s="59"/>
      <c r="D2" s="46"/>
      <c r="E2" s="46"/>
    </row>
    <row r="3" spans="1:10" ht="21.75" customHeight="1">
      <c r="B3" s="62"/>
      <c r="C3" s="60"/>
    </row>
    <row r="4" spans="1:10" ht="13.5" customHeight="1">
      <c r="B4" s="62"/>
      <c r="C4" s="62"/>
      <c r="D4" s="47"/>
      <c r="E4" s="47"/>
      <c r="F4" s="47"/>
      <c r="G4" s="47"/>
      <c r="H4" s="47"/>
      <c r="I4" s="47"/>
      <c r="J4" s="47"/>
    </row>
    <row r="5" spans="1:10" ht="14.25" customHeight="1">
      <c r="A5" s="47"/>
      <c r="B5" s="47"/>
      <c r="C5" s="62"/>
      <c r="D5" s="47"/>
      <c r="E5" s="47"/>
      <c r="F5" s="47"/>
      <c r="G5" s="47"/>
      <c r="H5" s="47"/>
      <c r="I5" s="47"/>
      <c r="J5" s="47"/>
    </row>
    <row r="6" spans="1:10" ht="12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s="1" customFormat="1" ht="12.75">
      <c r="A7" s="1" t="s">
        <v>103</v>
      </c>
      <c r="B7" s="48" t="str">
        <f>ORÇAMENTO!B6</f>
        <v>MODIFICAÇÃO DA INTERSEÇÃO DE ACESSO DE UNIDADE INDUSTRIAL E SCT-283 COM A RODOVIA BR 158/SC (KM 134 + 150 m)</v>
      </c>
      <c r="D7" s="49"/>
      <c r="E7" s="49"/>
      <c r="F7" s="49"/>
      <c r="G7" s="49"/>
      <c r="H7" s="49"/>
      <c r="I7" s="49"/>
      <c r="J7" s="49"/>
    </row>
    <row r="8" spans="1:10" s="1" customFormat="1" ht="12.75">
      <c r="A8" s="49" t="s">
        <v>197</v>
      </c>
      <c r="B8" s="48" t="str">
        <f>ORÇAMENTO!B7</f>
        <v>Linha Aléssio - Zona Rural</v>
      </c>
    </row>
    <row r="9" spans="1:10" s="1" customFormat="1" ht="12.75">
      <c r="A9" s="1" t="s">
        <v>105</v>
      </c>
      <c r="B9" s="48" t="str">
        <f>ORÇAMENTO!B8</f>
        <v>Palmitos/SC</v>
      </c>
    </row>
    <row r="10" spans="1:10" s="1" customFormat="1" ht="12.75">
      <c r="B10" s="48"/>
    </row>
    <row r="11" spans="1:10" s="1" customFormat="1" ht="13.5" thickBot="1">
      <c r="A11" s="1" t="str">
        <f>ORÇAMENTO!A10</f>
        <v>Mês de Referência:</v>
      </c>
      <c r="B11" s="50"/>
      <c r="C11" s="49" t="str">
        <f>ORÇAMENTO!C10</f>
        <v xml:space="preserve"> MÊS/ANO</v>
      </c>
      <c r="I11" s="58" t="s">
        <v>0</v>
      </c>
      <c r="J11" s="95"/>
    </row>
    <row r="12" spans="1:10" s="1" customFormat="1" ht="15.75" thickBot="1">
      <c r="A12" s="100" t="s">
        <v>186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1" customFormat="1" ht="12.75"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22.5" customHeight="1">
      <c r="A14" s="111" t="s">
        <v>187</v>
      </c>
      <c r="B14" s="111" t="s">
        <v>188</v>
      </c>
      <c r="C14" s="113" t="s">
        <v>189</v>
      </c>
      <c r="D14" s="115" t="s">
        <v>190</v>
      </c>
      <c r="E14" s="117" t="s">
        <v>191</v>
      </c>
      <c r="F14" s="118"/>
      <c r="G14" s="117" t="s">
        <v>192</v>
      </c>
      <c r="H14" s="118"/>
      <c r="I14" s="117" t="s">
        <v>193</v>
      </c>
      <c r="J14" s="118"/>
    </row>
    <row r="15" spans="1:10" ht="17.25" customHeight="1">
      <c r="A15" s="112"/>
      <c r="B15" s="112"/>
      <c r="C15" s="114"/>
      <c r="D15" s="116"/>
      <c r="E15" s="67" t="s">
        <v>189</v>
      </c>
      <c r="F15" s="67" t="s">
        <v>194</v>
      </c>
      <c r="G15" s="67" t="s">
        <v>189</v>
      </c>
      <c r="H15" s="67" t="s">
        <v>194</v>
      </c>
      <c r="I15" s="67" t="s">
        <v>189</v>
      </c>
      <c r="J15" s="67" t="s">
        <v>194</v>
      </c>
    </row>
    <row r="16" spans="1:10" ht="17.25" customHeight="1">
      <c r="A16" s="52">
        <v>1</v>
      </c>
      <c r="B16" s="53" t="str">
        <f>ORÇAMENTO!D17</f>
        <v>TERRAPLANAGEM</v>
      </c>
      <c r="C16" s="54" t="e">
        <f>D16/$D$24</f>
        <v>#DIV/0!</v>
      </c>
      <c r="D16" s="55">
        <f>ORÇAMENTO!H25</f>
        <v>0</v>
      </c>
      <c r="E16" s="56">
        <v>1</v>
      </c>
      <c r="F16" s="55">
        <f t="shared" ref="F16:F23" si="0">E16*$D16</f>
        <v>0</v>
      </c>
      <c r="G16" s="56"/>
      <c r="H16" s="55">
        <f t="shared" ref="H16:H23" si="1">G16*$D16</f>
        <v>0</v>
      </c>
      <c r="I16" s="56"/>
      <c r="J16" s="55">
        <f t="shared" ref="J16:J23" si="2">I16*$D16</f>
        <v>0</v>
      </c>
    </row>
    <row r="17" spans="1:10" ht="16.5" customHeight="1">
      <c r="A17" s="52">
        <v>2</v>
      </c>
      <c r="B17" s="53" t="str">
        <f>ORÇAMENTO!D26</f>
        <v>PAVIMENTAÇÃO</v>
      </c>
      <c r="C17" s="54" t="e">
        <f t="shared" ref="C17:C22" si="3">D17/$D$24</f>
        <v>#DIV/0!</v>
      </c>
      <c r="D17" s="55">
        <f>ORÇAMENTO!H44</f>
        <v>0</v>
      </c>
      <c r="E17" s="56"/>
      <c r="F17" s="55">
        <f t="shared" si="0"/>
        <v>0</v>
      </c>
      <c r="G17" s="56">
        <v>0.7</v>
      </c>
      <c r="H17" s="55">
        <f t="shared" si="1"/>
        <v>0</v>
      </c>
      <c r="I17" s="56">
        <v>0.3</v>
      </c>
      <c r="J17" s="55">
        <f t="shared" si="2"/>
        <v>0</v>
      </c>
    </row>
    <row r="18" spans="1:10" ht="16.5" customHeight="1">
      <c r="A18" s="52">
        <v>3</v>
      </c>
      <c r="B18" s="53" t="str">
        <f>ORÇAMENTO!D45</f>
        <v>FORNECIMENTO DE MATERIAL ASFÁLTICO</v>
      </c>
      <c r="C18" s="54" t="e">
        <f t="shared" si="3"/>
        <v>#DIV/0!</v>
      </c>
      <c r="D18" s="55">
        <f>ORÇAMENTO!H55</f>
        <v>0</v>
      </c>
      <c r="E18" s="56"/>
      <c r="F18" s="55">
        <f t="shared" si="0"/>
        <v>0</v>
      </c>
      <c r="G18" s="56"/>
      <c r="H18" s="55">
        <f t="shared" si="1"/>
        <v>0</v>
      </c>
      <c r="I18" s="56">
        <v>1</v>
      </c>
      <c r="J18" s="55">
        <f t="shared" si="2"/>
        <v>0</v>
      </c>
    </row>
    <row r="19" spans="1:10" ht="15.75" customHeight="1">
      <c r="A19" s="52">
        <v>4</v>
      </c>
      <c r="B19" s="53" t="str">
        <f>ORÇAMENTO!D56</f>
        <v>DRENAGEM E OAC</v>
      </c>
      <c r="C19" s="54" t="e">
        <f t="shared" si="3"/>
        <v>#DIV/0!</v>
      </c>
      <c r="D19" s="55">
        <f>ORÇAMENTO!H69</f>
        <v>0</v>
      </c>
      <c r="E19" s="56">
        <v>0.7</v>
      </c>
      <c r="F19" s="55">
        <f t="shared" si="0"/>
        <v>0</v>
      </c>
      <c r="G19" s="56">
        <v>0.25</v>
      </c>
      <c r="H19" s="55">
        <f t="shared" si="1"/>
        <v>0</v>
      </c>
      <c r="I19" s="56">
        <v>0.05</v>
      </c>
      <c r="J19" s="55">
        <f t="shared" si="2"/>
        <v>0</v>
      </c>
    </row>
    <row r="20" spans="1:10" ht="15" customHeight="1">
      <c r="A20" s="52">
        <v>5</v>
      </c>
      <c r="B20" s="53" t="str">
        <f>ORÇAMENTO!D70</f>
        <v>SINALIZAÇÃO</v>
      </c>
      <c r="C20" s="54" t="e">
        <f t="shared" si="3"/>
        <v>#DIV/0!</v>
      </c>
      <c r="D20" s="55">
        <f>ORÇAMENTO!H80</f>
        <v>0</v>
      </c>
      <c r="E20" s="56"/>
      <c r="F20" s="55">
        <f t="shared" si="0"/>
        <v>0</v>
      </c>
      <c r="G20" s="56">
        <v>0.5</v>
      </c>
      <c r="H20" s="55">
        <f t="shared" si="1"/>
        <v>0</v>
      </c>
      <c r="I20" s="56">
        <v>0.5</v>
      </c>
      <c r="J20" s="55">
        <f t="shared" si="2"/>
        <v>0</v>
      </c>
    </row>
    <row r="21" spans="1:10" ht="15" customHeight="1">
      <c r="A21" s="52">
        <v>6</v>
      </c>
      <c r="B21" s="53" t="str">
        <f>ORÇAMENTO!D81</f>
        <v>OBRAS COMPLEMENTARES</v>
      </c>
      <c r="C21" s="54" t="e">
        <f t="shared" si="3"/>
        <v>#DIV/0!</v>
      </c>
      <c r="D21" s="55">
        <f>ORÇAMENTO!H86</f>
        <v>0</v>
      </c>
      <c r="E21" s="56"/>
      <c r="F21" s="55">
        <f t="shared" si="0"/>
        <v>0</v>
      </c>
      <c r="G21" s="56"/>
      <c r="H21" s="55">
        <f t="shared" si="1"/>
        <v>0</v>
      </c>
      <c r="I21" s="56">
        <v>1</v>
      </c>
      <c r="J21" s="55">
        <f t="shared" si="2"/>
        <v>0</v>
      </c>
    </row>
    <row r="22" spans="1:10" ht="15.75" customHeight="1">
      <c r="A22" s="52">
        <v>7</v>
      </c>
      <c r="B22" s="53" t="str">
        <f>ORÇAMENTO!D87</f>
        <v>INSTALAÇÕES ELÉTRICAS E ILUMINAÇÃO</v>
      </c>
      <c r="C22" s="54" t="e">
        <f t="shared" si="3"/>
        <v>#DIV/0!</v>
      </c>
      <c r="D22" s="55">
        <f>ORÇAMENTO!H122</f>
        <v>0</v>
      </c>
      <c r="E22" s="56"/>
      <c r="F22" s="55">
        <f t="shared" si="0"/>
        <v>0</v>
      </c>
      <c r="G22" s="56">
        <v>0.3</v>
      </c>
      <c r="H22" s="55">
        <f t="shared" si="1"/>
        <v>0</v>
      </c>
      <c r="I22" s="56">
        <v>0.7</v>
      </c>
      <c r="J22" s="55">
        <f t="shared" si="2"/>
        <v>0</v>
      </c>
    </row>
    <row r="23" spans="1:10" ht="15.75" customHeight="1">
      <c r="A23" s="52">
        <v>8</v>
      </c>
      <c r="B23" s="53" t="str">
        <f>ORÇAMENTO!D123</f>
        <v>MOBILIZAÇÃO E DESMOBILIZAÇÃO</v>
      </c>
      <c r="C23" s="54" t="e">
        <f t="shared" ref="C23" si="4">D23/$D$24</f>
        <v>#DIV/0!</v>
      </c>
      <c r="D23" s="55">
        <f>ORÇAMENTO!H127</f>
        <v>0</v>
      </c>
      <c r="E23" s="56">
        <v>0.2</v>
      </c>
      <c r="F23" s="55">
        <f t="shared" si="0"/>
        <v>0</v>
      </c>
      <c r="G23" s="56">
        <v>0.2</v>
      </c>
      <c r="H23" s="55">
        <f t="shared" si="1"/>
        <v>0</v>
      </c>
      <c r="I23" s="56">
        <v>0.6</v>
      </c>
      <c r="J23" s="55">
        <f t="shared" si="2"/>
        <v>0</v>
      </c>
    </row>
    <row r="24" spans="1:10" ht="15.75" customHeight="1">
      <c r="A24" s="68"/>
      <c r="B24" s="69" t="s">
        <v>195</v>
      </c>
      <c r="C24" s="70" t="e">
        <f>SUM(C16:C23)</f>
        <v>#DIV/0!</v>
      </c>
      <c r="D24" s="71">
        <f>SUM(D16:D23)</f>
        <v>0</v>
      </c>
      <c r="E24" s="70" t="e">
        <f>F24/$D$24</f>
        <v>#DIV/0!</v>
      </c>
      <c r="F24" s="71">
        <f>SUM(F16:F23)</f>
        <v>0</v>
      </c>
      <c r="G24" s="70" t="e">
        <f>H24/$D$24</f>
        <v>#DIV/0!</v>
      </c>
      <c r="H24" s="71">
        <f>SUM(H16:H23)</f>
        <v>0</v>
      </c>
      <c r="I24" s="70" t="e">
        <f>J24/$D$24</f>
        <v>#DIV/0!</v>
      </c>
      <c r="J24" s="71">
        <f>SUM(J16:J23)</f>
        <v>0</v>
      </c>
    </row>
    <row r="25" spans="1:10" ht="15.75" customHeight="1">
      <c r="A25" s="68"/>
      <c r="B25" s="69" t="s">
        <v>196</v>
      </c>
      <c r="C25" s="72"/>
      <c r="D25" s="72"/>
      <c r="E25" s="70" t="e">
        <f>F25/$D$24</f>
        <v>#DIV/0!</v>
      </c>
      <c r="F25" s="73">
        <f>F24</f>
        <v>0</v>
      </c>
      <c r="G25" s="70" t="e">
        <f>H25/$D$24</f>
        <v>#DIV/0!</v>
      </c>
      <c r="H25" s="71">
        <f>F25+H24</f>
        <v>0</v>
      </c>
      <c r="I25" s="70" t="e">
        <f>J25/$D$24</f>
        <v>#DIV/0!</v>
      </c>
      <c r="J25" s="71">
        <f>H25+J24</f>
        <v>0</v>
      </c>
    </row>
    <row r="28" spans="1:10" ht="12.75">
      <c r="J28" s="58" t="str">
        <f>ORÇAMENTO!H131</f>
        <v>Local / Data</v>
      </c>
    </row>
    <row r="33" spans="3:5" ht="12.75">
      <c r="D33" s="93" t="s">
        <v>21</v>
      </c>
    </row>
    <row r="34" spans="3:5" ht="12.75">
      <c r="D34" s="94" t="s">
        <v>233</v>
      </c>
    </row>
    <row r="35" spans="3:5" ht="12.75">
      <c r="D35" s="18" t="s">
        <v>234</v>
      </c>
    </row>
    <row r="36" spans="3:5" ht="12.75">
      <c r="D36" s="57"/>
    </row>
    <row r="40" spans="3:5" ht="12.75">
      <c r="C40" s="109"/>
      <c r="D40" s="109"/>
      <c r="E40" s="109"/>
    </row>
    <row r="41" spans="3:5" ht="12.75">
      <c r="C41" s="110"/>
      <c r="D41" s="110"/>
      <c r="E41" s="110"/>
    </row>
  </sheetData>
  <mergeCells count="10">
    <mergeCell ref="C40:E40"/>
    <mergeCell ref="C41:E41"/>
    <mergeCell ref="A12:J12"/>
    <mergeCell ref="A14:A15"/>
    <mergeCell ref="B14:B15"/>
    <mergeCell ref="C14:C15"/>
    <mergeCell ref="D14:D15"/>
    <mergeCell ref="E14:F14"/>
    <mergeCell ref="G14:H14"/>
    <mergeCell ref="I14:J1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4" orientation="landscape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CFF</vt:lpstr>
      <vt:lpstr>CFF!Area_de_impressao</vt:lpstr>
      <vt:lpstr>ORÇAMENTO!Area_de_impressao</vt:lpstr>
      <vt:lpstr>ORÇAMENTO!Titulos_de_impressao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Cliente</cp:lastModifiedBy>
  <cp:revision/>
  <cp:lastPrinted>2022-06-24T15:53:39Z</cp:lastPrinted>
  <dcterms:created xsi:type="dcterms:W3CDTF">1998-06-30T20:42:15Z</dcterms:created>
  <dcterms:modified xsi:type="dcterms:W3CDTF">2022-07-18T13:10:57Z</dcterms:modified>
</cp:coreProperties>
</file>